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6AC6D1D5-8244-48D7-9671-FA7492B190A6}" xr6:coauthVersionLast="46" xr6:coauthVersionMax="46" xr10:uidLastSave="{00000000-0000-0000-0000-000000000000}"/>
  <bookViews>
    <workbookView xWindow="-120" yWindow="-120" windowWidth="20730" windowHeight="11160" tabRatio="494" activeTab="11" xr2:uid="{00000000-000D-0000-FFFF-FFFF00000000}"/>
  </bookViews>
  <sheets>
    <sheet name="GESTIÓN" sheetId="5" r:id="rId1"/>
    <sheet name="PROGR_CUATRI" sheetId="18" state="hidden" r:id="rId2"/>
    <sheet name="INVERSIÓN" sheetId="6" r:id="rId3"/>
    <sheet name="ACTIVIDADES" sheetId="7" r:id="rId4"/>
    <sheet name="ACT 2021" sheetId="28" state="hidden" r:id="rId5"/>
    <sheet name="FLORA 2021" sheetId="26" state="hidden" r:id="rId6"/>
    <sheet name="SILVICULTURA 2021" sheetId="25" state="hidden" r:id="rId7"/>
    <sheet name="ENE TERRI SILV " sheetId="32" state="hidden" r:id="rId8"/>
    <sheet name="FEB TERRI SILV  (2)" sheetId="35" state="hidden" r:id="rId9"/>
    <sheet name="SEG.FEB. TERRI-ARBOLADO" sheetId="34" state="hidden" r:id="rId10"/>
    <sheet name="TERRITORIALIZACIÓN" sheetId="30" state="hidden" r:id="rId11"/>
    <sheet name="TERRITORIALIZACIÓN." sheetId="40" r:id="rId12"/>
    <sheet name="SPI" sheetId="33" r:id="rId13"/>
    <sheet name="TERRI-FEB-FLORA" sheetId="37" state="hidden" r:id="rId14"/>
    <sheet name="TERRITORIALIZACIÓN (o)" sheetId="38" state="hidden" r:id="rId15"/>
  </sheets>
  <externalReferences>
    <externalReference r:id="rId16"/>
    <externalReference r:id="rId17"/>
    <externalReference r:id="rId18"/>
    <externalReference r:id="rId19"/>
  </externalReferences>
  <definedNames>
    <definedName name="__bookmark_1" localSheetId="7">#REF!</definedName>
    <definedName name="__bookmark_1" localSheetId="8">#REF!</definedName>
    <definedName name="__bookmark_1" localSheetId="5">#REF!</definedName>
    <definedName name="__bookmark_1" localSheetId="9">#REF!</definedName>
    <definedName name="__bookmark_1" localSheetId="6">#REF!</definedName>
    <definedName name="__bookmark_1" localSheetId="12">#REF!</definedName>
    <definedName name="__bookmark_1" localSheetId="10">#REF!</definedName>
    <definedName name="__bookmark_1" localSheetId="14">#REF!</definedName>
    <definedName name="__bookmark_1">#REF!</definedName>
    <definedName name="_xlnm._FilterDatabase" localSheetId="3" hidden="1">ACTIVIDADES!$A$7:$C$8</definedName>
    <definedName name="_xlnm._FilterDatabase" localSheetId="7" hidden="1">'ENE TERRI SILV '!$A$2:$AH$23</definedName>
    <definedName name="_xlnm._FilterDatabase" localSheetId="8" hidden="1">'FEB TERRI SILV  (2)'!$A$2:$AH$23</definedName>
    <definedName name="_xlnm._FilterDatabase" localSheetId="0" hidden="1">GESTIÓN!$A$13:$I$13</definedName>
    <definedName name="_xlnm._FilterDatabase" localSheetId="2" hidden="1">INVERSIÓN!$A$9:$F$9</definedName>
    <definedName name="_xlnm._FilterDatabase" localSheetId="13" hidden="1">'TERRI-FEB-FLORA'!$A$1:$C$1</definedName>
    <definedName name="_xlnm._FilterDatabase" localSheetId="10" hidden="1">TERRITORIALIZACIÓN!$A$9:$BC$254</definedName>
    <definedName name="_xlnm._FilterDatabase" localSheetId="14" hidden="1">'TERRITORIALIZACIÓN (o)'!$A$9:$BC$254</definedName>
    <definedName name="_xlnm.Print_Area" localSheetId="3">ACTIVIDADES!$A$1:$V$31</definedName>
    <definedName name="_xlnm.Print_Area" localSheetId="0">GESTIÓN!$A$1:$EL$16</definedName>
    <definedName name="_xlnm.Print_Area" localSheetId="2">INVERSIÓN!$A$1:$EI$40</definedName>
    <definedName name="CONDICION_POBLACIONAL" localSheetId="7">[1]Variables!$C$1:$C$24</definedName>
    <definedName name="CONDICION_POBLACIONAL" localSheetId="8">[1]Variables!$C$1:$C$24</definedName>
    <definedName name="CONDICION_POBLACIONAL" localSheetId="5">[1]Variables!$C$1:$C$24</definedName>
    <definedName name="CONDICION_POBLACIONAL" localSheetId="9">[1]Variables!$C$1:$C$24</definedName>
    <definedName name="CONDICION_POBLACIONAL" localSheetId="6">[1]Variables!$C$1:$C$24</definedName>
    <definedName name="CONDICION_POBLACIONAL">[2]Variables!$C$1:$C$24</definedName>
    <definedName name="GRUPO_ETAREO" localSheetId="7">[1]Variables!$A$1:$A$8</definedName>
    <definedName name="GRUPO_ETAREO" localSheetId="8">[1]Variables!$A$1:$A$8</definedName>
    <definedName name="GRUPO_ETAREO" localSheetId="5">[1]Variables!$A$1:$A$8</definedName>
    <definedName name="GRUPO_ETAREO" localSheetId="9">[1]Variables!$A$1:$A$8</definedName>
    <definedName name="GRUPO_ETAREO" localSheetId="6">[1]Variables!$A$1:$A$8</definedName>
    <definedName name="GRUPO_ETAREO">[2]Variables!$A$1:$A$8</definedName>
    <definedName name="GRUPO_ETAREOS" localSheetId="7">#REF!</definedName>
    <definedName name="GRUPO_ETAREOS" localSheetId="8">#REF!</definedName>
    <definedName name="GRUPO_ETAREOS" localSheetId="5">#REF!</definedName>
    <definedName name="GRUPO_ETAREOS" localSheetId="1">#REF!</definedName>
    <definedName name="GRUPO_ETAREOS" localSheetId="9">#REF!</definedName>
    <definedName name="GRUPO_ETAREOS" localSheetId="6">#REF!</definedName>
    <definedName name="GRUPO_ETAREOS" localSheetId="12">#REF!</definedName>
    <definedName name="GRUPO_ETAREOS" localSheetId="10">#REF!</definedName>
    <definedName name="GRUPO_ETAREOS" localSheetId="14">#REF!</definedName>
    <definedName name="GRUPO_ETAREOS">#REF!</definedName>
    <definedName name="GRUPO_ETARIO" localSheetId="7">#REF!</definedName>
    <definedName name="GRUPO_ETARIO" localSheetId="8">#REF!</definedName>
    <definedName name="GRUPO_ETARIO" localSheetId="5">#REF!</definedName>
    <definedName name="GRUPO_ETARIO" localSheetId="1">#REF!</definedName>
    <definedName name="GRUPO_ETARIO" localSheetId="9">#REF!</definedName>
    <definedName name="GRUPO_ETARIO" localSheetId="6">#REF!</definedName>
    <definedName name="GRUPO_ETARIO" localSheetId="12">#REF!</definedName>
    <definedName name="GRUPO_ETARIO" localSheetId="10">#REF!</definedName>
    <definedName name="GRUPO_ETARIO" localSheetId="14">#REF!</definedName>
    <definedName name="GRUPO_ETARIO">#REF!</definedName>
    <definedName name="GRUPO_ETNICO" localSheetId="7">#REF!</definedName>
    <definedName name="GRUPO_ETNICO" localSheetId="8">#REF!</definedName>
    <definedName name="GRUPO_ETNICO" localSheetId="5">#REF!</definedName>
    <definedName name="GRUPO_ETNICO" localSheetId="1">#REF!</definedName>
    <definedName name="GRUPO_ETNICO" localSheetId="9">#REF!</definedName>
    <definedName name="GRUPO_ETNICO" localSheetId="6">#REF!</definedName>
    <definedName name="GRUPO_ETNICO" localSheetId="12">#REF!</definedName>
    <definedName name="GRUPO_ETNICO" localSheetId="10">#REF!</definedName>
    <definedName name="GRUPO_ETNICO" localSheetId="14">#REF!</definedName>
    <definedName name="GRUPO_ETNICO">#REF!</definedName>
    <definedName name="GRUPOETNICO" localSheetId="7">#REF!</definedName>
    <definedName name="GRUPOETNICO" localSheetId="8">#REF!</definedName>
    <definedName name="GRUPOETNICO" localSheetId="5">#REF!</definedName>
    <definedName name="GRUPOETNICO" localSheetId="1">#REF!</definedName>
    <definedName name="GRUPOETNICO" localSheetId="9">#REF!</definedName>
    <definedName name="GRUPOETNICO" localSheetId="6">#REF!</definedName>
    <definedName name="GRUPOETNICO" localSheetId="12">#REF!</definedName>
    <definedName name="GRUPOETNICO">#REF!</definedName>
    <definedName name="GRUPOS_ETNICOS" localSheetId="7">[1]Variables!$H$1:$H$8</definedName>
    <definedName name="GRUPOS_ETNICOS" localSheetId="8">[1]Variables!$H$1:$H$8</definedName>
    <definedName name="GRUPOS_ETNICOS" localSheetId="5">[1]Variables!$H$1:$H$8</definedName>
    <definedName name="GRUPOS_ETNICOS" localSheetId="9">[1]Variables!$H$1:$H$8</definedName>
    <definedName name="GRUPOS_ETNICOS" localSheetId="6">[1]Variables!$H$1:$H$8</definedName>
    <definedName name="GRUPOS_ETNICOS">[2]Variables!$H$1:$H$8</definedName>
    <definedName name="LA" localSheetId="7">#REF!</definedName>
    <definedName name="LA" localSheetId="8">#REF!</definedName>
    <definedName name="LA" localSheetId="12">#REF!</definedName>
    <definedName name="LA">#REF!</definedName>
    <definedName name="LOCALIDAD" localSheetId="7">#REF!</definedName>
    <definedName name="LOCALIDAD" localSheetId="8">#REF!</definedName>
    <definedName name="LOCALIDAD" localSheetId="5">#REF!</definedName>
    <definedName name="LOCALIDAD" localSheetId="1">#REF!</definedName>
    <definedName name="LOCALIDAD" localSheetId="9">#REF!</definedName>
    <definedName name="LOCALIDAD" localSheetId="6">#REF!</definedName>
    <definedName name="LOCALIDAD" localSheetId="12">#REF!</definedName>
    <definedName name="LOCALIDAD" localSheetId="10">#REF!</definedName>
    <definedName name="LOCALIDAD" localSheetId="14">#REF!</definedName>
    <definedName name="LOCALIDAD">#REF!</definedName>
    <definedName name="LOCALIZACION" localSheetId="7">#REF!</definedName>
    <definedName name="LOCALIZACION" localSheetId="8">#REF!</definedName>
    <definedName name="LOCALIZACION" localSheetId="5">#REF!</definedName>
    <definedName name="LOCALIZACION" localSheetId="1">#REF!</definedName>
    <definedName name="LOCALIZACION" localSheetId="9">#REF!</definedName>
    <definedName name="LOCALIZACION" localSheetId="6">#REF!</definedName>
    <definedName name="LOCALIZACION" localSheetId="12">#REF!</definedName>
    <definedName name="LOCALIZACION" localSheetId="10">#REF!</definedName>
    <definedName name="LOCALIZACION" localSheetId="14">#REF!</definedName>
    <definedName name="LOCALIZACION">#REF!</definedName>
    <definedName name="tabla" localSheetId="7">#REF!</definedName>
    <definedName name="tabla" localSheetId="8">#REF!</definedName>
    <definedName name="tabla" localSheetId="12">#REF!</definedName>
    <definedName name="tabl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D34" i="6" l="1"/>
  <c r="ED35" i="6"/>
  <c r="ED36" i="6"/>
  <c r="EC34" i="6"/>
  <c r="EC35" i="6"/>
  <c r="EC36" i="6"/>
  <c r="G26" i="6"/>
  <c r="G22" i="6"/>
  <c r="AV258" i="40"/>
  <c r="AT258" i="40"/>
  <c r="AS258" i="40"/>
  <c r="AR258" i="40"/>
  <c r="AQ258" i="40"/>
  <c r="AO258" i="40"/>
  <c r="AN258" i="40"/>
  <c r="V258" i="40"/>
  <c r="AX252" i="40"/>
  <c r="AU252" i="40"/>
  <c r="AS252" i="40"/>
  <c r="AP252" i="40"/>
  <c r="AO252" i="40"/>
  <c r="V251" i="40"/>
  <c r="U251" i="40"/>
  <c r="T251" i="40"/>
  <c r="I251" i="40"/>
  <c r="H251" i="40"/>
  <c r="G251" i="40"/>
  <c r="F251" i="40"/>
  <c r="E251" i="40"/>
  <c r="V250" i="40"/>
  <c r="U250" i="40"/>
  <c r="T250" i="40"/>
  <c r="I250" i="40"/>
  <c r="H250" i="40"/>
  <c r="G250" i="40"/>
  <c r="F250" i="40"/>
  <c r="E250" i="40"/>
  <c r="V249" i="40"/>
  <c r="U249" i="40"/>
  <c r="T249" i="40"/>
  <c r="I249" i="40"/>
  <c r="H249" i="40"/>
  <c r="H258" i="40" s="1"/>
  <c r="H260" i="40" s="1"/>
  <c r="G249" i="40"/>
  <c r="G258" i="40" s="1"/>
  <c r="F249" i="40"/>
  <c r="F258" i="40" s="1"/>
  <c r="F260" i="40" s="1"/>
  <c r="E249" i="40"/>
  <c r="AX248" i="40"/>
  <c r="AX258" i="40" s="1"/>
  <c r="AW248" i="40"/>
  <c r="AW258" i="40" s="1"/>
  <c r="AU248" i="40"/>
  <c r="AU258" i="40" s="1"/>
  <c r="AS248" i="40"/>
  <c r="AP248" i="40"/>
  <c r="AP258" i="40" s="1"/>
  <c r="AO248" i="40"/>
  <c r="AN248" i="40"/>
  <c r="AN252" i="40" s="1"/>
  <c r="V248" i="40"/>
  <c r="U248" i="40"/>
  <c r="T248" i="40"/>
  <c r="I248" i="40"/>
  <c r="H248" i="40"/>
  <c r="G248" i="40"/>
  <c r="F248" i="40"/>
  <c r="E248" i="40"/>
  <c r="V133" i="40"/>
  <c r="V259" i="40" s="1"/>
  <c r="U133" i="40"/>
  <c r="U259" i="40" s="1"/>
  <c r="T133" i="40"/>
  <c r="T259" i="40" s="1"/>
  <c r="I133" i="40"/>
  <c r="I259" i="40" s="1"/>
  <c r="H133" i="40"/>
  <c r="H259" i="40" s="1"/>
  <c r="G133" i="40"/>
  <c r="G259" i="40" s="1"/>
  <c r="F133" i="40"/>
  <c r="F259" i="40" s="1"/>
  <c r="E133" i="40"/>
  <c r="E259" i="40" s="1"/>
  <c r="V132" i="40"/>
  <c r="U132" i="40"/>
  <c r="T132" i="40"/>
  <c r="I132" i="40"/>
  <c r="H132" i="40"/>
  <c r="G132" i="40"/>
  <c r="F132" i="40"/>
  <c r="E132" i="40"/>
  <c r="V131" i="40"/>
  <c r="U131" i="40"/>
  <c r="U258" i="40" s="1"/>
  <c r="U260" i="40" s="1"/>
  <c r="T131" i="40"/>
  <c r="T258" i="40" s="1"/>
  <c r="T260" i="40" s="1"/>
  <c r="I131" i="40"/>
  <c r="I258" i="40" s="1"/>
  <c r="I260" i="40" s="1"/>
  <c r="H131" i="40"/>
  <c r="G131" i="40"/>
  <c r="F131" i="40"/>
  <c r="E131" i="40"/>
  <c r="E258" i="40" s="1"/>
  <c r="E260" i="40" s="1"/>
  <c r="V130" i="40"/>
  <c r="U130" i="40"/>
  <c r="T130" i="40"/>
  <c r="I130" i="40"/>
  <c r="H130" i="40"/>
  <c r="G130" i="40"/>
  <c r="F130" i="40"/>
  <c r="E130" i="40"/>
  <c r="AX124" i="40"/>
  <c r="AW124" i="40"/>
  <c r="AV124" i="40"/>
  <c r="AU124" i="40"/>
  <c r="AT124" i="40"/>
  <c r="AS124" i="40"/>
  <c r="AR124" i="40"/>
  <c r="AQ124" i="40"/>
  <c r="AP124" i="40"/>
  <c r="AO124" i="40"/>
  <c r="AN124" i="40"/>
  <c r="H20" i="33"/>
  <c r="AB27" i="18"/>
  <c r="AB15" i="18"/>
  <c r="G31" i="6"/>
  <c r="G30" i="6"/>
  <c r="G29" i="6"/>
  <c r="G28" i="6"/>
  <c r="G260" i="40" l="1"/>
  <c r="V260" i="40"/>
  <c r="G25" i="6"/>
  <c r="G24" i="6"/>
  <c r="G23" i="6"/>
  <c r="G13" i="6"/>
  <c r="G12" i="6"/>
  <c r="G11" i="6"/>
  <c r="G10" i="6"/>
  <c r="AA15" i="6"/>
  <c r="AS15" i="6" s="1"/>
  <c r="EC15" i="6" s="1"/>
  <c r="Z15" i="6"/>
  <c r="G15" i="6" s="1"/>
  <c r="G283" i="33" l="1"/>
  <c r="E196" i="33"/>
  <c r="E195" i="33"/>
  <c r="E194" i="33"/>
  <c r="L98" i="33"/>
  <c r="M98" i="33" s="1"/>
  <c r="L96" i="33"/>
  <c r="L94" i="33"/>
  <c r="I99" i="33"/>
  <c r="J99" i="33" s="1"/>
  <c r="I98" i="33"/>
  <c r="J98" i="33" s="1"/>
  <c r="EG15" i="5" l="1"/>
  <c r="DV15" i="5"/>
  <c r="AV15" i="5"/>
  <c r="EF15" i="5" s="1"/>
  <c r="S15" i="18"/>
  <c r="DV14" i="5"/>
  <c r="AV14" i="5"/>
  <c r="Y10" i="6"/>
  <c r="I2" i="28"/>
  <c r="EG14" i="5" l="1"/>
  <c r="EF14" i="5"/>
  <c r="L1" i="28" l="1"/>
  <c r="F3" i="28" l="1"/>
  <c r="ED15" i="6" l="1"/>
  <c r="AA32" i="6"/>
  <c r="DS32" i="6" s="1"/>
  <c r="Z32" i="6"/>
  <c r="G32" i="6" s="1"/>
  <c r="AA26" i="6"/>
  <c r="Z26" i="6"/>
  <c r="AA14" i="6"/>
  <c r="DS14" i="6" s="1"/>
  <c r="AA16" i="18" s="1"/>
  <c r="AB16" i="18" s="1"/>
  <c r="Z14" i="6"/>
  <c r="G14" i="6" s="1"/>
  <c r="DS11" i="6"/>
  <c r="DS12" i="6"/>
  <c r="DS13" i="6"/>
  <c r="DS15" i="6"/>
  <c r="DS16" i="6"/>
  <c r="DS17" i="6"/>
  <c r="DS20" i="6"/>
  <c r="DS21" i="6"/>
  <c r="DS22" i="6"/>
  <c r="DS23" i="6"/>
  <c r="DS24" i="6"/>
  <c r="DS25" i="6"/>
  <c r="DS26" i="6"/>
  <c r="AA28" i="18" s="1"/>
  <c r="DS28" i="6"/>
  <c r="DS29" i="6"/>
  <c r="DS30" i="6"/>
  <c r="DS31" i="6"/>
  <c r="DS10" i="6"/>
  <c r="DR10" i="6"/>
  <c r="X34" i="6"/>
  <c r="AA33" i="6"/>
  <c r="AS33" i="6" s="1"/>
  <c r="ED33" i="6" s="1"/>
  <c r="Z33" i="6"/>
  <c r="G33" i="6" s="1"/>
  <c r="Y27" i="6"/>
  <c r="X27" i="6"/>
  <c r="AA27" i="6"/>
  <c r="AS27" i="6" s="1"/>
  <c r="ED27" i="6" s="1"/>
  <c r="Z27" i="6"/>
  <c r="G27" i="6" s="1"/>
  <c r="DS27" i="6" l="1"/>
  <c r="EC33" i="6"/>
  <c r="EC27" i="6"/>
  <c r="DS33" i="6"/>
  <c r="AA34" i="6"/>
  <c r="AA35" i="6"/>
  <c r="DS35" i="6" s="1"/>
  <c r="AA36" i="6"/>
  <c r="AS11" i="6"/>
  <c r="AS12" i="6"/>
  <c r="EC12" i="6" s="1"/>
  <c r="AS13" i="6"/>
  <c r="EC13" i="6" s="1"/>
  <c r="AS14" i="6"/>
  <c r="EC14" i="6" s="1"/>
  <c r="AS16" i="6"/>
  <c r="AS17" i="6"/>
  <c r="AS20" i="6"/>
  <c r="AS21" i="6"/>
  <c r="AS22" i="6"/>
  <c r="EC22" i="6" s="1"/>
  <c r="AS23" i="6"/>
  <c r="AS24" i="6"/>
  <c r="AS25" i="6"/>
  <c r="EC25" i="6" s="1"/>
  <c r="AS26" i="6"/>
  <c r="AS29" i="6"/>
  <c r="AS30" i="6"/>
  <c r="EC30" i="6" s="1"/>
  <c r="AS31" i="6"/>
  <c r="EC31" i="6" s="1"/>
  <c r="AS32" i="6"/>
  <c r="AS10" i="6"/>
  <c r="Y34" i="6"/>
  <c r="Z34" i="6"/>
  <c r="Y35" i="6"/>
  <c r="Z35" i="6"/>
  <c r="Z36" i="6"/>
  <c r="ED11" i="6" l="1"/>
  <c r="EC11" i="6"/>
  <c r="AS36" i="6"/>
  <c r="DS36" i="6"/>
  <c r="EC29" i="6"/>
  <c r="ED29" i="6"/>
  <c r="EC23" i="6"/>
  <c r="ED23" i="6"/>
  <c r="AS34" i="6"/>
  <c r="DS34" i="6"/>
  <c r="ED10" i="6"/>
  <c r="EC10" i="6"/>
  <c r="AS35" i="6"/>
  <c r="ED14" i="6"/>
  <c r="EC28" i="6"/>
  <c r="ED28" i="6"/>
  <c r="EC32" i="6"/>
  <c r="ED32" i="6"/>
  <c r="ED22" i="6"/>
  <c r="EC26" i="6"/>
  <c r="U145" i="30"/>
  <c r="U244" i="38"/>
  <c r="AW236" i="38"/>
  <c r="AX236" i="38" s="1"/>
  <c r="U236" i="38"/>
  <c r="U240" i="38" s="1"/>
  <c r="AW230" i="38"/>
  <c r="AX230" i="38" s="1"/>
  <c r="U230" i="38"/>
  <c r="U234" i="38" s="1"/>
  <c r="AW224" i="38"/>
  <c r="AX224" i="38" s="1"/>
  <c r="U224" i="38"/>
  <c r="U228" i="38" s="1"/>
  <c r="AW218" i="38"/>
  <c r="AX218" i="38" s="1"/>
  <c r="U218" i="38"/>
  <c r="U222" i="38" s="1"/>
  <c r="AW212" i="38"/>
  <c r="AX212" i="38" s="1"/>
  <c r="U212" i="38"/>
  <c r="U216" i="38" s="1"/>
  <c r="AW206" i="38"/>
  <c r="AX206" i="38" s="1"/>
  <c r="U206" i="38"/>
  <c r="U210" i="38" s="1"/>
  <c r="AW200" i="38"/>
  <c r="AX200" i="38" s="1"/>
  <c r="U200" i="38"/>
  <c r="U204" i="38" s="1"/>
  <c r="AW194" i="38"/>
  <c r="AX194" i="38" s="1"/>
  <c r="U194" i="38"/>
  <c r="U198" i="38" s="1"/>
  <c r="AW188" i="38"/>
  <c r="AX188" i="38" s="1"/>
  <c r="U188" i="38"/>
  <c r="U192" i="38" s="1"/>
  <c r="AW182" i="38"/>
  <c r="AX182" i="38" s="1"/>
  <c r="U182" i="38"/>
  <c r="U186" i="38" s="1"/>
  <c r="AX176" i="38"/>
  <c r="AW176" i="38"/>
  <c r="U176" i="38"/>
  <c r="U180" i="38" s="1"/>
  <c r="AW170" i="38"/>
  <c r="AX170" i="38" s="1"/>
  <c r="U170" i="38"/>
  <c r="U174" i="38" s="1"/>
  <c r="AW164" i="38"/>
  <c r="AX164" i="38" s="1"/>
  <c r="U164" i="38"/>
  <c r="U168" i="38" s="1"/>
  <c r="AW158" i="38"/>
  <c r="AX158" i="38" s="1"/>
  <c r="U158" i="38"/>
  <c r="U162" i="38" s="1"/>
  <c r="AW152" i="38"/>
  <c r="AX152" i="38" s="1"/>
  <c r="U152" i="38"/>
  <c r="U156" i="38" s="1"/>
  <c r="AW146" i="38"/>
  <c r="AX146" i="38" s="1"/>
  <c r="U146" i="38"/>
  <c r="U150" i="38" s="1"/>
  <c r="U144" i="38"/>
  <c r="AW140" i="38"/>
  <c r="AX140" i="38" s="1"/>
  <c r="AW134" i="38"/>
  <c r="AX134" i="38" s="1"/>
  <c r="U134" i="38"/>
  <c r="U138" i="38" s="1"/>
  <c r="AW128" i="38"/>
  <c r="AX128" i="38" s="1"/>
  <c r="U128" i="38"/>
  <c r="U132" i="38" s="1"/>
  <c r="U242" i="38" l="1"/>
  <c r="B20" i="37"/>
  <c r="C17" i="37" s="1"/>
  <c r="C8" i="37"/>
  <c r="C2" i="37" l="1"/>
  <c r="C5" i="37"/>
  <c r="C6" i="37"/>
  <c r="C14" i="37"/>
  <c r="C16" i="37"/>
  <c r="C10" i="37"/>
  <c r="C18" i="37"/>
  <c r="C3" i="37"/>
  <c r="C11" i="37"/>
  <c r="C19" i="37"/>
  <c r="C4" i="37"/>
  <c r="C12" i="37"/>
  <c r="C13" i="37"/>
  <c r="C7" i="37"/>
  <c r="C15" i="37"/>
  <c r="C9" i="37"/>
  <c r="AF22" i="35" l="1"/>
  <c r="AD22" i="35"/>
  <c r="Y22" i="35"/>
  <c r="X22" i="35"/>
  <c r="W22" i="35"/>
  <c r="V22" i="35"/>
  <c r="U22" i="35"/>
  <c r="T22" i="35"/>
  <c r="G22" i="35"/>
  <c r="F22" i="35"/>
  <c r="E22" i="35"/>
  <c r="D22" i="35"/>
  <c r="C22" i="35"/>
  <c r="H21" i="35"/>
  <c r="I21" i="35" s="1"/>
  <c r="H20" i="35"/>
  <c r="I20" i="35" s="1"/>
  <c r="H19" i="35"/>
  <c r="I19" i="35" s="1"/>
  <c r="H18" i="35"/>
  <c r="I18" i="35" s="1"/>
  <c r="H17" i="35"/>
  <c r="I17" i="35" s="1"/>
  <c r="H16" i="35"/>
  <c r="I16" i="35" s="1"/>
  <c r="I15" i="35"/>
  <c r="H15" i="35"/>
  <c r="H14" i="35"/>
  <c r="I14" i="35" s="1"/>
  <c r="AE13" i="35"/>
  <c r="H13" i="35"/>
  <c r="I13" i="35" s="1"/>
  <c r="AE12" i="35"/>
  <c r="H12" i="35"/>
  <c r="I12" i="35" s="1"/>
  <c r="H11" i="35"/>
  <c r="I11" i="35" s="1"/>
  <c r="H10" i="35"/>
  <c r="I10" i="35" s="1"/>
  <c r="H9" i="35"/>
  <c r="I9" i="35" s="1"/>
  <c r="H8" i="35"/>
  <c r="I8" i="35" s="1"/>
  <c r="H7" i="35"/>
  <c r="I7" i="35" s="1"/>
  <c r="H6" i="35"/>
  <c r="I6" i="35" s="1"/>
  <c r="H5" i="35"/>
  <c r="I5" i="35" s="1"/>
  <c r="H4" i="35"/>
  <c r="I4" i="35" s="1"/>
  <c r="H3" i="35"/>
  <c r="AG1" i="35"/>
  <c r="Z1" i="35" s="1"/>
  <c r="AC1" i="35"/>
  <c r="AB1" i="35"/>
  <c r="D43" i="34"/>
  <c r="C43" i="34"/>
  <c r="F21" i="34"/>
  <c r="E21" i="34"/>
  <c r="D21" i="34"/>
  <c r="C21" i="34"/>
  <c r="H20" i="34"/>
  <c r="G20" i="34"/>
  <c r="G19" i="34"/>
  <c r="H19" i="34" s="1"/>
  <c r="G18" i="34"/>
  <c r="H18" i="34" s="1"/>
  <c r="G17" i="34"/>
  <c r="H17" i="34" s="1"/>
  <c r="G16" i="34"/>
  <c r="H16" i="34" s="1"/>
  <c r="G15" i="34"/>
  <c r="H15" i="34" s="1"/>
  <c r="G14" i="34"/>
  <c r="H14" i="34" s="1"/>
  <c r="G13" i="34"/>
  <c r="H13" i="34" s="1"/>
  <c r="G12" i="34"/>
  <c r="H12" i="34" s="1"/>
  <c r="G11" i="34"/>
  <c r="H11" i="34" s="1"/>
  <c r="G10" i="34"/>
  <c r="H10" i="34" s="1"/>
  <c r="G9" i="34"/>
  <c r="H9" i="34" s="1"/>
  <c r="G8" i="34"/>
  <c r="H8" i="34" s="1"/>
  <c r="G7" i="34"/>
  <c r="H7" i="34" s="1"/>
  <c r="G6" i="34"/>
  <c r="H6" i="34" s="1"/>
  <c r="G5" i="34"/>
  <c r="H5" i="34" s="1"/>
  <c r="G4" i="34"/>
  <c r="H4" i="34" s="1"/>
  <c r="G3" i="34"/>
  <c r="H3" i="34" s="1"/>
  <c r="G2" i="34"/>
  <c r="H2" i="34" s="1"/>
  <c r="J1" i="26"/>
  <c r="AE22" i="35" l="1"/>
  <c r="H22" i="35"/>
  <c r="I3" i="35"/>
  <c r="H21" i="34"/>
  <c r="I9" i="34" s="1"/>
  <c r="I4" i="34"/>
  <c r="I14" i="34"/>
  <c r="G21" i="34"/>
  <c r="I22" i="35" l="1"/>
  <c r="J3" i="35" s="1"/>
  <c r="I7" i="34"/>
  <c r="I18" i="34"/>
  <c r="I2" i="34"/>
  <c r="I20" i="34"/>
  <c r="I11" i="34"/>
  <c r="I15" i="34"/>
  <c r="I13" i="34"/>
  <c r="I17" i="34"/>
  <c r="I8" i="34"/>
  <c r="I6" i="34"/>
  <c r="I10" i="34"/>
  <c r="I12" i="34"/>
  <c r="I3" i="34"/>
  <c r="I5" i="34"/>
  <c r="I16" i="34"/>
  <c r="I19" i="34"/>
  <c r="Y15" i="6"/>
  <c r="X15" i="6"/>
  <c r="Q3" i="35" l="1"/>
  <c r="O3" i="35"/>
  <c r="N3" i="35"/>
  <c r="R3" i="35"/>
  <c r="M3" i="35"/>
  <c r="S3" i="35"/>
  <c r="J7" i="35"/>
  <c r="J14" i="35"/>
  <c r="J15" i="35"/>
  <c r="J9" i="35"/>
  <c r="J10" i="35"/>
  <c r="J16" i="35"/>
  <c r="J11" i="35"/>
  <c r="J17" i="35"/>
  <c r="J4" i="35"/>
  <c r="J19" i="35"/>
  <c r="J18" i="35"/>
  <c r="J5" i="35"/>
  <c r="J21" i="35"/>
  <c r="J6" i="35"/>
  <c r="J12" i="35"/>
  <c r="J8" i="35"/>
  <c r="J13" i="35"/>
  <c r="J20" i="35"/>
  <c r="I21" i="34"/>
  <c r="G282" i="33"/>
  <c r="I97" i="33"/>
  <c r="J97" i="33" s="1"/>
  <c r="N18" i="35" l="1"/>
  <c r="R18" i="35"/>
  <c r="O18" i="35"/>
  <c r="P18" i="35" s="1"/>
  <c r="S18" i="35"/>
  <c r="Z18" i="35" s="1"/>
  <c r="Q18" i="35"/>
  <c r="M18" i="35"/>
  <c r="R15" i="35"/>
  <c r="N15" i="35"/>
  <c r="M15" i="35"/>
  <c r="S15" i="35"/>
  <c r="Z15" i="35" s="1"/>
  <c r="Q15" i="35"/>
  <c r="O15" i="35"/>
  <c r="P15" i="35" s="1"/>
  <c r="R20" i="35"/>
  <c r="O20" i="35"/>
  <c r="P20" i="35" s="1"/>
  <c r="N20" i="35"/>
  <c r="M20" i="35"/>
  <c r="S20" i="35"/>
  <c r="Z20" i="35" s="1"/>
  <c r="Q20" i="35"/>
  <c r="N13" i="35"/>
  <c r="R13" i="35"/>
  <c r="Q13" i="35"/>
  <c r="S13" i="35"/>
  <c r="Z13" i="35" s="1"/>
  <c r="O13" i="35"/>
  <c r="P13" i="35" s="1"/>
  <c r="M13" i="35"/>
  <c r="O4" i="35"/>
  <c r="P4" i="35" s="1"/>
  <c r="M4" i="35"/>
  <c r="S4" i="35"/>
  <c r="Z4" i="35" s="1"/>
  <c r="R4" i="35"/>
  <c r="Q4" i="35"/>
  <c r="N4" i="35"/>
  <c r="Q7" i="35"/>
  <c r="O7" i="35"/>
  <c r="P7" i="35" s="1"/>
  <c r="N7" i="35"/>
  <c r="S7" i="35"/>
  <c r="Z7" i="35" s="1"/>
  <c r="R7" i="35"/>
  <c r="M7" i="35"/>
  <c r="O8" i="35"/>
  <c r="P8" i="35" s="1"/>
  <c r="M8" i="35"/>
  <c r="S8" i="35"/>
  <c r="Z8" i="35" s="1"/>
  <c r="Q8" i="35"/>
  <c r="N8" i="35"/>
  <c r="R8" i="35"/>
  <c r="S12" i="35"/>
  <c r="Z12" i="35" s="1"/>
  <c r="Q12" i="35"/>
  <c r="O12" i="35"/>
  <c r="P12" i="35" s="1"/>
  <c r="M12" i="35"/>
  <c r="R12" i="35"/>
  <c r="N12" i="35"/>
  <c r="M11" i="35"/>
  <c r="S11" i="35"/>
  <c r="Z11" i="35" s="1"/>
  <c r="Q11" i="35"/>
  <c r="O11" i="35"/>
  <c r="P11" i="35" s="1"/>
  <c r="N11" i="35"/>
  <c r="R11" i="35"/>
  <c r="S6" i="35"/>
  <c r="Z6" i="35" s="1"/>
  <c r="Q6" i="35"/>
  <c r="M6" i="35"/>
  <c r="R6" i="35"/>
  <c r="O6" i="35"/>
  <c r="P6" i="35" s="1"/>
  <c r="N6" i="35"/>
  <c r="R16" i="35"/>
  <c r="N16" i="35"/>
  <c r="S16" i="35"/>
  <c r="Z16" i="35" s="1"/>
  <c r="Q16" i="35"/>
  <c r="O16" i="35"/>
  <c r="P16" i="35" s="1"/>
  <c r="M16" i="35"/>
  <c r="Z3" i="35"/>
  <c r="M5" i="35"/>
  <c r="S5" i="35"/>
  <c r="Z5" i="35" s="1"/>
  <c r="R5" i="35"/>
  <c r="Q5" i="35"/>
  <c r="O5" i="35"/>
  <c r="P5" i="35" s="1"/>
  <c r="N5" i="35"/>
  <c r="O9" i="35"/>
  <c r="P9" i="35" s="1"/>
  <c r="M9" i="35"/>
  <c r="S9" i="35"/>
  <c r="Z9" i="35" s="1"/>
  <c r="R9" i="35"/>
  <c r="Q9" i="35"/>
  <c r="N9" i="35"/>
  <c r="J22" i="35"/>
  <c r="R19" i="35"/>
  <c r="O19" i="35"/>
  <c r="P19" i="35" s="1"/>
  <c r="N19" i="35"/>
  <c r="M19" i="35"/>
  <c r="S19" i="35"/>
  <c r="Z19" i="35" s="1"/>
  <c r="Q19" i="35"/>
  <c r="N14" i="35"/>
  <c r="R14" i="35"/>
  <c r="O14" i="35"/>
  <c r="P14" i="35" s="1"/>
  <c r="S14" i="35"/>
  <c r="Z14" i="35" s="1"/>
  <c r="Q14" i="35"/>
  <c r="P3" i="35"/>
  <c r="N17" i="35"/>
  <c r="R17" i="35"/>
  <c r="Q17" i="35"/>
  <c r="S17" i="35"/>
  <c r="Z17" i="35" s="1"/>
  <c r="O17" i="35"/>
  <c r="P17" i="35" s="1"/>
  <c r="M17" i="35"/>
  <c r="O21" i="35"/>
  <c r="P21" i="35" s="1"/>
  <c r="N21" i="35"/>
  <c r="M21" i="35"/>
  <c r="S21" i="35"/>
  <c r="Z21" i="35" s="1"/>
  <c r="R21" i="35"/>
  <c r="Q21" i="35"/>
  <c r="O10" i="35"/>
  <c r="P10" i="35" s="1"/>
  <c r="M10" i="35"/>
  <c r="S10" i="35"/>
  <c r="Z10" i="35" s="1"/>
  <c r="Q10" i="35"/>
  <c r="R10" i="35"/>
  <c r="N10" i="35"/>
  <c r="AB28" i="18"/>
  <c r="R22" i="35" l="1"/>
  <c r="Q22" i="35"/>
  <c r="N22" i="35"/>
  <c r="M22" i="35"/>
  <c r="AG10" i="35"/>
  <c r="AA9" i="35"/>
  <c r="AG9" i="35"/>
  <c r="AG5" i="35"/>
  <c r="O22" i="35"/>
  <c r="AG16" i="35"/>
  <c r="S22" i="35"/>
  <c r="AG6" i="35"/>
  <c r="AG11" i="35"/>
  <c r="P22" i="35"/>
  <c r="Z22" i="35"/>
  <c r="AA5" i="35" s="1"/>
  <c r="AG3" i="35"/>
  <c r="AG21" i="35"/>
  <c r="AG17" i="35"/>
  <c r="AA17" i="35"/>
  <c r="AG19" i="35"/>
  <c r="AG12" i="35"/>
  <c r="AG7" i="35"/>
  <c r="AA7" i="35"/>
  <c r="AG13" i="35"/>
  <c r="AG20" i="35"/>
  <c r="AG8" i="35"/>
  <c r="AG4" i="35"/>
  <c r="AG15" i="35"/>
  <c r="AG18" i="35"/>
  <c r="AA18" i="35"/>
  <c r="AG14" i="35"/>
  <c r="AA16" i="35" l="1"/>
  <c r="AC16" i="35" s="1"/>
  <c r="AA15" i="35"/>
  <c r="AB15" i="35" s="1"/>
  <c r="AA20" i="35"/>
  <c r="AA12" i="35"/>
  <c r="AC12" i="35" s="1"/>
  <c r="AA21" i="35"/>
  <c r="AC21" i="35" s="1"/>
  <c r="AA8" i="35"/>
  <c r="AB8" i="35" s="1"/>
  <c r="AA11" i="35"/>
  <c r="AA10" i="35"/>
  <c r="AB10" i="35" s="1"/>
  <c r="AA14" i="35"/>
  <c r="AB14" i="35" s="1"/>
  <c r="AA13" i="35"/>
  <c r="AB13" i="35" s="1"/>
  <c r="AA19" i="35"/>
  <c r="AC19" i="35" s="1"/>
  <c r="AA3" i="35"/>
  <c r="AB3" i="35" s="1"/>
  <c r="AA6" i="35"/>
  <c r="AB6" i="35" s="1"/>
  <c r="AA4" i="35"/>
  <c r="AC4" i="35" s="1"/>
  <c r="AB17" i="35"/>
  <c r="AC17" i="35"/>
  <c r="AC11" i="35"/>
  <c r="AB11" i="35"/>
  <c r="AC5" i="35"/>
  <c r="AB5" i="35"/>
  <c r="AC7" i="35"/>
  <c r="AB7" i="35"/>
  <c r="AB4" i="35"/>
  <c r="AC9" i="35"/>
  <c r="AB9" i="35"/>
  <c r="AB12" i="35"/>
  <c r="AC8" i="35"/>
  <c r="AG22" i="35"/>
  <c r="AC10" i="35"/>
  <c r="AB18" i="35"/>
  <c r="AC18" i="35"/>
  <c r="AC20" i="35"/>
  <c r="AB20" i="35"/>
  <c r="Y33" i="6"/>
  <c r="Y36" i="6" s="1"/>
  <c r="Y32" i="6"/>
  <c r="Y26" i="6"/>
  <c r="AB16" i="35" l="1"/>
  <c r="AC6" i="35"/>
  <c r="AB19" i="35"/>
  <c r="AC14" i="35"/>
  <c r="AC13" i="35"/>
  <c r="AC15" i="35"/>
  <c r="AC3" i="35"/>
  <c r="AC22" i="35" s="1"/>
  <c r="AB21" i="35"/>
  <c r="DR32" i="6"/>
  <c r="AA22" i="35"/>
  <c r="DR33" i="6"/>
  <c r="Y14" i="6"/>
  <c r="I96" i="33"/>
  <c r="J96" i="33" s="1"/>
  <c r="DU15" i="5"/>
  <c r="DU14" i="5"/>
  <c r="DQ36" i="6"/>
  <c r="DQ35" i="6"/>
  <c r="DQ34" i="6"/>
  <c r="E19" i="33"/>
  <c r="H19" i="33" s="1"/>
  <c r="X36" i="6"/>
  <c r="X35" i="6"/>
  <c r="D19" i="33"/>
  <c r="W36" i="6"/>
  <c r="W35" i="6"/>
  <c r="W34" i="6"/>
  <c r="V36" i="6"/>
  <c r="V35" i="6"/>
  <c r="V34" i="6"/>
  <c r="U34" i="6"/>
  <c r="U35" i="6"/>
  <c r="DR11" i="6"/>
  <c r="DR12" i="6"/>
  <c r="DR13" i="6"/>
  <c r="DR15" i="6"/>
  <c r="DR16" i="6"/>
  <c r="DR17" i="6"/>
  <c r="DR20" i="6"/>
  <c r="DR21" i="6"/>
  <c r="DR22" i="6"/>
  <c r="DR23" i="6"/>
  <c r="D1" i="37" s="1"/>
  <c r="DR24" i="6"/>
  <c r="DR25" i="6"/>
  <c r="DR26" i="6"/>
  <c r="DR27" i="6"/>
  <c r="DR28" i="6"/>
  <c r="DR29" i="6"/>
  <c r="U247" i="38" s="1"/>
  <c r="DR30" i="6"/>
  <c r="U248" i="38" s="1"/>
  <c r="DR31" i="6"/>
  <c r="U249" i="38" s="1"/>
  <c r="K1" i="34"/>
  <c r="G19" i="6"/>
  <c r="G35" i="6" s="1"/>
  <c r="G18" i="6"/>
  <c r="G17" i="6"/>
  <c r="G16" i="6"/>
  <c r="AB22" i="35" l="1"/>
  <c r="DR14" i="6"/>
  <c r="U246" i="38"/>
  <c r="U250" i="38" s="1"/>
  <c r="U246" i="30"/>
  <c r="U250" i="30" s="1"/>
  <c r="G20" i="6"/>
  <c r="L1" i="35"/>
  <c r="F23" i="34"/>
  <c r="DR35" i="6"/>
  <c r="M96" i="33"/>
  <c r="G21" i="6"/>
  <c r="G34" i="6"/>
  <c r="G36" i="6" s="1"/>
  <c r="K12" i="34"/>
  <c r="U70" i="38" s="1"/>
  <c r="K14" i="34"/>
  <c r="U82" i="38" s="1"/>
  <c r="K4" i="34"/>
  <c r="U22" i="38" s="1"/>
  <c r="K9" i="34"/>
  <c r="U52" i="38" s="1"/>
  <c r="K18" i="34"/>
  <c r="U106" i="38" s="1"/>
  <c r="K7" i="34"/>
  <c r="U40" i="38" s="1"/>
  <c r="K11" i="34"/>
  <c r="U64" i="38" s="1"/>
  <c r="K2" i="34"/>
  <c r="K19" i="34"/>
  <c r="U112" i="38" s="1"/>
  <c r="K16" i="34"/>
  <c r="U94" i="38" s="1"/>
  <c r="K5" i="34"/>
  <c r="U28" i="38" s="1"/>
  <c r="K15" i="34"/>
  <c r="U88" i="38" s="1"/>
  <c r="K6" i="34"/>
  <c r="U34" i="38" s="1"/>
  <c r="K8" i="34"/>
  <c r="U46" i="38" s="1"/>
  <c r="K13" i="34"/>
  <c r="U76" i="38" s="1"/>
  <c r="K10" i="34"/>
  <c r="U58" i="38" s="1"/>
  <c r="K3" i="34"/>
  <c r="U16" i="38" s="1"/>
  <c r="K17" i="34"/>
  <c r="U100" i="38" s="1"/>
  <c r="K20" i="34"/>
  <c r="E23" i="34"/>
  <c r="K1" i="35"/>
  <c r="J1" i="34"/>
  <c r="DR34" i="6"/>
  <c r="U251" i="38"/>
  <c r="D17" i="37"/>
  <c r="U225" i="38" s="1"/>
  <c r="D8" i="37"/>
  <c r="U171" i="38" s="1"/>
  <c r="D2" i="37"/>
  <c r="U129" i="38" s="1"/>
  <c r="D15" i="37"/>
  <c r="U213" i="38" s="1"/>
  <c r="D16" i="37"/>
  <c r="U219" i="38" s="1"/>
  <c r="D12" i="37"/>
  <c r="U195" i="38" s="1"/>
  <c r="D11" i="37"/>
  <c r="U189" i="38" s="1"/>
  <c r="D7" i="37"/>
  <c r="U165" i="38" s="1"/>
  <c r="D4" i="37"/>
  <c r="U147" i="38" s="1"/>
  <c r="D6" i="37"/>
  <c r="U159" i="38" s="1"/>
  <c r="D3" i="37"/>
  <c r="U135" i="38" s="1"/>
  <c r="D18" i="37"/>
  <c r="U231" i="38" s="1"/>
  <c r="D14" i="37"/>
  <c r="U207" i="38" s="1"/>
  <c r="D9" i="37"/>
  <c r="U177" i="38" s="1"/>
  <c r="D13" i="37"/>
  <c r="U201" i="38" s="1"/>
  <c r="D5" i="37"/>
  <c r="U153" i="38" s="1"/>
  <c r="D19" i="37"/>
  <c r="U237" i="38" s="1"/>
  <c r="D10" i="37"/>
  <c r="U183" i="38" s="1"/>
  <c r="DR36" i="6"/>
  <c r="E28" i="34" l="1"/>
  <c r="E35" i="34"/>
  <c r="E41" i="34"/>
  <c r="E29" i="34"/>
  <c r="E36" i="34"/>
  <c r="E42" i="34"/>
  <c r="E34" i="34"/>
  <c r="E30" i="34"/>
  <c r="E37" i="34"/>
  <c r="E24" i="34"/>
  <c r="E26" i="34"/>
  <c r="E32" i="34"/>
  <c r="E39" i="34"/>
  <c r="E33" i="34"/>
  <c r="E25" i="34"/>
  <c r="E31" i="34"/>
  <c r="E38" i="34"/>
  <c r="E27" i="34"/>
  <c r="E40" i="34"/>
  <c r="U10" i="38"/>
  <c r="K21" i="34"/>
  <c r="F37" i="34"/>
  <c r="F34" i="34"/>
  <c r="F26" i="34"/>
  <c r="F30" i="34"/>
  <c r="F36" i="34"/>
  <c r="F31" i="34"/>
  <c r="F41" i="34"/>
  <c r="F33" i="34"/>
  <c r="F42" i="34"/>
  <c r="F27" i="34"/>
  <c r="F39" i="34"/>
  <c r="F24" i="34"/>
  <c r="F38" i="34"/>
  <c r="F25" i="34"/>
  <c r="F32" i="34"/>
  <c r="F28" i="34"/>
  <c r="F40" i="34"/>
  <c r="F29" i="34"/>
  <c r="F35" i="34"/>
  <c r="L13" i="35"/>
  <c r="U73" i="38" s="1"/>
  <c r="L21" i="35"/>
  <c r="L3" i="35"/>
  <c r="U13" i="38" s="1"/>
  <c r="L18" i="35"/>
  <c r="U103" i="38" s="1"/>
  <c r="L15" i="35"/>
  <c r="U85" i="38" s="1"/>
  <c r="L7" i="35"/>
  <c r="U37" i="38" s="1"/>
  <c r="L17" i="35"/>
  <c r="U97" i="38" s="1"/>
  <c r="L4" i="35"/>
  <c r="U19" i="38" s="1"/>
  <c r="L12" i="35"/>
  <c r="U67" i="38" s="1"/>
  <c r="L9" i="35"/>
  <c r="U49" i="38" s="1"/>
  <c r="L11" i="35"/>
  <c r="U61" i="38" s="1"/>
  <c r="L20" i="35"/>
  <c r="U115" i="38" s="1"/>
  <c r="L8" i="35"/>
  <c r="U43" i="38" s="1"/>
  <c r="L5" i="35"/>
  <c r="U25" i="38" s="1"/>
  <c r="L19" i="35"/>
  <c r="U109" i="38" s="1"/>
  <c r="L14" i="35"/>
  <c r="U79" i="38" s="1"/>
  <c r="L10" i="35"/>
  <c r="U55" i="38" s="1"/>
  <c r="L6" i="35"/>
  <c r="U31" i="38" s="1"/>
  <c r="L16" i="35"/>
  <c r="U91" i="38" s="1"/>
  <c r="U243" i="38"/>
  <c r="J14" i="34"/>
  <c r="U83" i="38" s="1"/>
  <c r="J4" i="34"/>
  <c r="U23" i="38" s="1"/>
  <c r="J9" i="34"/>
  <c r="U53" i="38" s="1"/>
  <c r="U57" i="38" s="1"/>
  <c r="J3" i="34"/>
  <c r="U17" i="38" s="1"/>
  <c r="J10" i="34"/>
  <c r="U59" i="38" s="1"/>
  <c r="J20" i="34"/>
  <c r="U119" i="38" s="1"/>
  <c r="J19" i="34"/>
  <c r="U113" i="38" s="1"/>
  <c r="U117" i="38" s="1"/>
  <c r="J16" i="34"/>
  <c r="U95" i="38" s="1"/>
  <c r="J5" i="34"/>
  <c r="U29" i="38" s="1"/>
  <c r="U33" i="38" s="1"/>
  <c r="J12" i="34"/>
  <c r="U71" i="38" s="1"/>
  <c r="J18" i="34"/>
  <c r="U107" i="38" s="1"/>
  <c r="J6" i="34"/>
  <c r="U35" i="38" s="1"/>
  <c r="J2" i="34"/>
  <c r="J8" i="34"/>
  <c r="U47" i="38" s="1"/>
  <c r="U51" i="38" s="1"/>
  <c r="J17" i="34"/>
  <c r="U101" i="38" s="1"/>
  <c r="U105" i="38" s="1"/>
  <c r="J13" i="34"/>
  <c r="U77" i="38" s="1"/>
  <c r="J15" i="34"/>
  <c r="U89" i="38" s="1"/>
  <c r="J7" i="34"/>
  <c r="U41" i="38" s="1"/>
  <c r="J11" i="34"/>
  <c r="U65" i="38" s="1"/>
  <c r="K13" i="35"/>
  <c r="K21" i="35"/>
  <c r="K3" i="35"/>
  <c r="K18" i="35"/>
  <c r="K4" i="35"/>
  <c r="K12" i="35"/>
  <c r="K16" i="35"/>
  <c r="K5" i="35"/>
  <c r="K14" i="35"/>
  <c r="K15" i="35"/>
  <c r="K17" i="35"/>
  <c r="K20" i="35"/>
  <c r="K7" i="35"/>
  <c r="K19" i="35"/>
  <c r="K11" i="35"/>
  <c r="K8" i="35"/>
  <c r="K6" i="35"/>
  <c r="K10" i="35"/>
  <c r="K9" i="35"/>
  <c r="T31" i="18"/>
  <c r="R30" i="18"/>
  <c r="S30" i="18" s="1"/>
  <c r="V30" i="18"/>
  <c r="X16" i="18"/>
  <c r="Y16" i="18" s="1"/>
  <c r="S28" i="18"/>
  <c r="R19" i="18"/>
  <c r="S22" i="18"/>
  <c r="S9" i="18"/>
  <c r="S18" i="18"/>
  <c r="S16" i="18"/>
  <c r="S14" i="18"/>
  <c r="S29" i="18"/>
  <c r="S27" i="18"/>
  <c r="S26" i="18"/>
  <c r="T19" i="18"/>
  <c r="S17" i="18"/>
  <c r="P19" i="18"/>
  <c r="N36" i="18"/>
  <c r="U99" i="38" l="1"/>
  <c r="U81" i="38"/>
  <c r="U21" i="38"/>
  <c r="U27" i="38"/>
  <c r="U111" i="38"/>
  <c r="AH4" i="35"/>
  <c r="U18" i="38"/>
  <c r="U20" i="38" s="1"/>
  <c r="AH8" i="35"/>
  <c r="U42" i="38"/>
  <c r="U44" i="38" s="1"/>
  <c r="AH18" i="35"/>
  <c r="U102" i="38"/>
  <c r="U104" i="38" s="1"/>
  <c r="AH11" i="35"/>
  <c r="U60" i="38"/>
  <c r="U62" i="38" s="1"/>
  <c r="AH14" i="35"/>
  <c r="U78" i="38"/>
  <c r="U80" i="38" s="1"/>
  <c r="U12" i="38"/>
  <c r="U14" i="38" s="1"/>
  <c r="AH3" i="35"/>
  <c r="K22" i="35"/>
  <c r="U69" i="38"/>
  <c r="U11" i="38"/>
  <c r="U125" i="38" s="1"/>
  <c r="U252" i="38" s="1"/>
  <c r="J21" i="34"/>
  <c r="U39" i="38"/>
  <c r="F43" i="34"/>
  <c r="E43" i="34"/>
  <c r="AH6" i="35"/>
  <c r="U30" i="38"/>
  <c r="U32" i="38" s="1"/>
  <c r="AH19" i="35"/>
  <c r="U108" i="38"/>
  <c r="U110" i="38" s="1"/>
  <c r="U120" i="38"/>
  <c r="U122" i="38" s="1"/>
  <c r="AH21" i="35"/>
  <c r="U45" i="38"/>
  <c r="U63" i="38"/>
  <c r="U87" i="38"/>
  <c r="U124" i="38"/>
  <c r="AH15" i="35"/>
  <c r="U84" i="38"/>
  <c r="U86" i="38" s="1"/>
  <c r="U14" i="18"/>
  <c r="V14" i="18" s="1"/>
  <c r="U15" i="18"/>
  <c r="V15" i="18" s="1"/>
  <c r="AH5" i="35"/>
  <c r="U24" i="38"/>
  <c r="U26" i="38" s="1"/>
  <c r="AH9" i="35"/>
  <c r="U48" i="38"/>
  <c r="U50" i="38" s="1"/>
  <c r="AH7" i="35"/>
  <c r="U36" i="38"/>
  <c r="U38" i="38" s="1"/>
  <c r="AH16" i="35"/>
  <c r="U90" i="38"/>
  <c r="U92" i="38" s="1"/>
  <c r="U72" i="38"/>
  <c r="U74" i="38" s="1"/>
  <c r="AH13" i="35"/>
  <c r="U93" i="38"/>
  <c r="AH10" i="35"/>
  <c r="U54" i="38"/>
  <c r="U56" i="38" s="1"/>
  <c r="AH20" i="35"/>
  <c r="U114" i="38"/>
  <c r="U116" i="38" s="1"/>
  <c r="AH12" i="35"/>
  <c r="U66" i="38"/>
  <c r="U68" i="38" s="1"/>
  <c r="U75" i="38"/>
  <c r="AH17" i="35"/>
  <c r="U96" i="38"/>
  <c r="U98" i="38" s="1"/>
  <c r="L22" i="35"/>
  <c r="U121" i="38"/>
  <c r="U127" i="38" s="1"/>
  <c r="U17" i="18"/>
  <c r="U18" i="18"/>
  <c r="U16" i="18"/>
  <c r="R31" i="18"/>
  <c r="G281" i="33"/>
  <c r="E190" i="33"/>
  <c r="E189" i="33"/>
  <c r="E188" i="33"/>
  <c r="H95" i="33"/>
  <c r="J95" i="33" s="1"/>
  <c r="H94" i="33"/>
  <c r="J94" i="33" s="1"/>
  <c r="H14" i="33"/>
  <c r="D18" i="33"/>
  <c r="G337" i="33"/>
  <c r="G336" i="33"/>
  <c r="G335" i="33"/>
  <c r="G334" i="33"/>
  <c r="G333" i="33"/>
  <c r="G332" i="33"/>
  <c r="G331" i="33"/>
  <c r="G330" i="33"/>
  <c r="G329" i="33"/>
  <c r="G328" i="33"/>
  <c r="G327" i="33"/>
  <c r="G326" i="33"/>
  <c r="G322" i="33"/>
  <c r="G321" i="33"/>
  <c r="G320" i="33"/>
  <c r="G319" i="33"/>
  <c r="G318" i="33"/>
  <c r="G317" i="33"/>
  <c r="G316" i="33"/>
  <c r="G315" i="33"/>
  <c r="G314" i="33"/>
  <c r="G313" i="33"/>
  <c r="G312" i="33"/>
  <c r="G311" i="33"/>
  <c r="G307" i="33"/>
  <c r="G306" i="33"/>
  <c r="G305" i="33"/>
  <c r="G304" i="33"/>
  <c r="G303" i="33"/>
  <c r="G302" i="33"/>
  <c r="G301" i="33"/>
  <c r="G300" i="33"/>
  <c r="G299" i="33"/>
  <c r="G298" i="33"/>
  <c r="G297" i="33"/>
  <c r="G296" i="33"/>
  <c r="G277" i="33"/>
  <c r="G276" i="33"/>
  <c r="G275" i="33"/>
  <c r="G274" i="33"/>
  <c r="G273" i="33"/>
  <c r="G272" i="33"/>
  <c r="E181" i="33"/>
  <c r="E180" i="33"/>
  <c r="E179" i="33"/>
  <c r="M162" i="33"/>
  <c r="J162" i="33"/>
  <c r="M161" i="33"/>
  <c r="J161" i="33"/>
  <c r="M160" i="33"/>
  <c r="J160" i="33"/>
  <c r="M159" i="33"/>
  <c r="J159" i="33"/>
  <c r="M158" i="33"/>
  <c r="J158" i="33"/>
  <c r="M157" i="33"/>
  <c r="J157" i="33"/>
  <c r="M156" i="33"/>
  <c r="J156" i="33"/>
  <c r="M155" i="33"/>
  <c r="J155" i="33"/>
  <c r="M154" i="33"/>
  <c r="J154" i="33"/>
  <c r="M153" i="33"/>
  <c r="J153" i="33"/>
  <c r="M152" i="33"/>
  <c r="J152" i="33"/>
  <c r="M151" i="33"/>
  <c r="J151" i="33"/>
  <c r="M147" i="33"/>
  <c r="J147" i="33"/>
  <c r="M146" i="33"/>
  <c r="J146" i="33"/>
  <c r="M145" i="33"/>
  <c r="J145" i="33"/>
  <c r="M144" i="33"/>
  <c r="J144" i="33"/>
  <c r="M143" i="33"/>
  <c r="J143" i="33"/>
  <c r="M142" i="33"/>
  <c r="J142" i="33"/>
  <c r="M141" i="33"/>
  <c r="J141" i="33"/>
  <c r="M140" i="33"/>
  <c r="J140" i="33"/>
  <c r="M139" i="33"/>
  <c r="J139" i="33"/>
  <c r="M138" i="33"/>
  <c r="J138" i="33"/>
  <c r="M137" i="33"/>
  <c r="J137" i="33"/>
  <c r="M136" i="33"/>
  <c r="J136" i="33"/>
  <c r="M132" i="33"/>
  <c r="J132" i="33"/>
  <c r="M131" i="33"/>
  <c r="J131" i="33"/>
  <c r="M130" i="33"/>
  <c r="J130" i="33"/>
  <c r="M129" i="33"/>
  <c r="J129" i="33"/>
  <c r="M128" i="33"/>
  <c r="J128" i="33"/>
  <c r="M127" i="33"/>
  <c r="J127" i="33"/>
  <c r="M126" i="33"/>
  <c r="J126" i="33"/>
  <c r="M125" i="33"/>
  <c r="J125" i="33"/>
  <c r="M124" i="33"/>
  <c r="J124" i="33"/>
  <c r="M123" i="33"/>
  <c r="J123" i="33"/>
  <c r="M122" i="33"/>
  <c r="J122" i="33"/>
  <c r="M121" i="33"/>
  <c r="J121" i="33"/>
  <c r="J89" i="33"/>
  <c r="J88" i="33"/>
  <c r="J87" i="33"/>
  <c r="J86" i="33"/>
  <c r="J85" i="33"/>
  <c r="J84" i="33"/>
  <c r="J83" i="33"/>
  <c r="J82" i="33"/>
  <c r="J81" i="33"/>
  <c r="J80" i="33"/>
  <c r="J79" i="33"/>
  <c r="J78" i="33"/>
  <c r="H74" i="33"/>
  <c r="H73" i="33"/>
  <c r="H72" i="33"/>
  <c r="H71" i="33"/>
  <c r="H70" i="33"/>
  <c r="H69" i="33"/>
  <c r="H68" i="33"/>
  <c r="H67" i="33"/>
  <c r="H66" i="33"/>
  <c r="H65" i="33"/>
  <c r="H64" i="33"/>
  <c r="H63" i="33"/>
  <c r="H59" i="33"/>
  <c r="H58" i="33"/>
  <c r="H57" i="33"/>
  <c r="H56" i="33"/>
  <c r="H55" i="33"/>
  <c r="H54" i="33"/>
  <c r="H53" i="33"/>
  <c r="H52" i="33"/>
  <c r="H51" i="33"/>
  <c r="H50" i="33"/>
  <c r="H49" i="33"/>
  <c r="H48" i="33"/>
  <c r="H44" i="33"/>
  <c r="H43" i="33"/>
  <c r="H42" i="33"/>
  <c r="H41" i="33"/>
  <c r="H40" i="33"/>
  <c r="H39" i="33"/>
  <c r="H38" i="33"/>
  <c r="H37" i="33"/>
  <c r="H36" i="33"/>
  <c r="H35" i="33"/>
  <c r="H34" i="33"/>
  <c r="H33" i="33"/>
  <c r="E13" i="33"/>
  <c r="H13" i="33" s="1"/>
  <c r="E12" i="33"/>
  <c r="H12" i="33" s="1"/>
  <c r="E11" i="33"/>
  <c r="H11" i="33" s="1"/>
  <c r="E10" i="33"/>
  <c r="H10" i="33" s="1"/>
  <c r="H9" i="33"/>
  <c r="U123" i="38" l="1"/>
  <c r="U15" i="38"/>
  <c r="U126" i="38"/>
  <c r="V27" i="18"/>
  <c r="V29" i="18"/>
  <c r="V28" i="18"/>
  <c r="M94" i="33"/>
  <c r="V31" i="18" l="1"/>
  <c r="AW236" i="30"/>
  <c r="AX236" i="30" s="1"/>
  <c r="AW230" i="30"/>
  <c r="AX230" i="30" s="1"/>
  <c r="AW224" i="30"/>
  <c r="AX224" i="30" s="1"/>
  <c r="AW218" i="30"/>
  <c r="AX218" i="30" s="1"/>
  <c r="AW212" i="30"/>
  <c r="AX212" i="30" s="1"/>
  <c r="AW206" i="30"/>
  <c r="AX206" i="30" s="1"/>
  <c r="AW200" i="30"/>
  <c r="AX200" i="30" s="1"/>
  <c r="AW194" i="30"/>
  <c r="AX194" i="30" s="1"/>
  <c r="AW188" i="30"/>
  <c r="AX188" i="30" s="1"/>
  <c r="AW182" i="30"/>
  <c r="AX182" i="30" s="1"/>
  <c r="AW176" i="30"/>
  <c r="AX176" i="30" s="1"/>
  <c r="AW170" i="30"/>
  <c r="AX170" i="30" s="1"/>
  <c r="AW164" i="30"/>
  <c r="AX164" i="30" s="1"/>
  <c r="AW158" i="30"/>
  <c r="AX158" i="30" s="1"/>
  <c r="AW152" i="30"/>
  <c r="AX152" i="30" s="1"/>
  <c r="AW146" i="30"/>
  <c r="AX146" i="30" s="1"/>
  <c r="AW140" i="30"/>
  <c r="AX140" i="30" s="1"/>
  <c r="AW134" i="30"/>
  <c r="AX134" i="30" s="1"/>
  <c r="AW128" i="30"/>
  <c r="AX128" i="30" s="1"/>
  <c r="H3" i="32" l="1"/>
  <c r="F24" i="26"/>
  <c r="E43" i="25"/>
  <c r="AF22" i="32"/>
  <c r="AD22" i="32"/>
  <c r="Y22" i="32"/>
  <c r="X22" i="32"/>
  <c r="W22" i="32"/>
  <c r="V22" i="32"/>
  <c r="U22" i="32"/>
  <c r="T22" i="32"/>
  <c r="F22" i="32"/>
  <c r="E22" i="32"/>
  <c r="D22" i="32"/>
  <c r="C22" i="32"/>
  <c r="H21" i="32"/>
  <c r="I21" i="32" s="1"/>
  <c r="H20" i="32"/>
  <c r="I20" i="32" s="1"/>
  <c r="H19" i="32"/>
  <c r="I19" i="32" s="1"/>
  <c r="H18" i="32"/>
  <c r="I18" i="32" s="1"/>
  <c r="H17" i="32"/>
  <c r="I17" i="32" s="1"/>
  <c r="H16" i="32"/>
  <c r="I16" i="32" s="1"/>
  <c r="H15" i="32"/>
  <c r="I15" i="32" s="1"/>
  <c r="H14" i="32"/>
  <c r="I14" i="32" s="1"/>
  <c r="AE13" i="32"/>
  <c r="H13" i="32"/>
  <c r="I13" i="32" s="1"/>
  <c r="AE12" i="32"/>
  <c r="H12" i="32"/>
  <c r="I12" i="32" s="1"/>
  <c r="H11" i="32"/>
  <c r="I11" i="32" s="1"/>
  <c r="H10" i="32"/>
  <c r="I10" i="32" s="1"/>
  <c r="H9" i="32"/>
  <c r="I9" i="32" s="1"/>
  <c r="H8" i="32"/>
  <c r="I8" i="32" s="1"/>
  <c r="H7" i="32"/>
  <c r="I7" i="32" s="1"/>
  <c r="H6" i="32"/>
  <c r="I6" i="32" s="1"/>
  <c r="H5" i="32"/>
  <c r="I5" i="32" s="1"/>
  <c r="H4" i="32"/>
  <c r="I4" i="32" s="1"/>
  <c r="AG1" i="32"/>
  <c r="Z1" i="32" s="1"/>
  <c r="AC1" i="32"/>
  <c r="AB1" i="32"/>
  <c r="AE22" i="32" l="1"/>
  <c r="N28" i="18"/>
  <c r="O28" i="18" s="1"/>
  <c r="O26" i="18"/>
  <c r="O30" i="18"/>
  <c r="O29" i="18"/>
  <c r="O27" i="18"/>
  <c r="O33" i="18" s="1"/>
  <c r="N31" i="18" l="1"/>
  <c r="O15" i="18"/>
  <c r="T26" i="6" l="1"/>
  <c r="ED26" i="6" l="1"/>
  <c r="N19" i="18"/>
  <c r="O18" i="18"/>
  <c r="O17" i="18"/>
  <c r="O16" i="18"/>
  <c r="O14" i="18"/>
  <c r="T27" i="7" l="1"/>
  <c r="C22" i="28"/>
  <c r="M18" i="28" l="1"/>
  <c r="E6" i="28"/>
  <c r="C6" i="28"/>
  <c r="E44" i="26" l="1"/>
  <c r="E26" i="26"/>
  <c r="F26" i="26" s="1"/>
  <c r="E27" i="26"/>
  <c r="F27" i="26" s="1"/>
  <c r="E28" i="26"/>
  <c r="F28" i="26" s="1"/>
  <c r="E29" i="26"/>
  <c r="F29" i="26" s="1"/>
  <c r="E30" i="26"/>
  <c r="F30" i="26" s="1"/>
  <c r="E31" i="26"/>
  <c r="F31" i="26" s="1"/>
  <c r="E32" i="26"/>
  <c r="F32" i="26" s="1"/>
  <c r="E33" i="26"/>
  <c r="F33" i="26" s="1"/>
  <c r="E34" i="26"/>
  <c r="F34" i="26" s="1"/>
  <c r="E35" i="26"/>
  <c r="F35" i="26" s="1"/>
  <c r="E36" i="26"/>
  <c r="F36" i="26" s="1"/>
  <c r="E37" i="26"/>
  <c r="F37" i="26" s="1"/>
  <c r="E38" i="26"/>
  <c r="F38" i="26" s="1"/>
  <c r="E39" i="26"/>
  <c r="F39" i="26" s="1"/>
  <c r="E40" i="26"/>
  <c r="F40" i="26" s="1"/>
  <c r="E41" i="26"/>
  <c r="F41" i="26" s="1"/>
  <c r="E42" i="26"/>
  <c r="F42" i="26" s="1"/>
  <c r="E43" i="26"/>
  <c r="F43" i="26" s="1"/>
  <c r="E25" i="26"/>
  <c r="F25" i="26" s="1"/>
  <c r="F3" i="26"/>
  <c r="F4" i="26"/>
  <c r="F5" i="26"/>
  <c r="F6" i="26"/>
  <c r="F7" i="26"/>
  <c r="F8" i="26"/>
  <c r="F9" i="26"/>
  <c r="F10" i="26"/>
  <c r="F11" i="26"/>
  <c r="F12" i="26"/>
  <c r="F13" i="26"/>
  <c r="F14" i="26"/>
  <c r="F15" i="26"/>
  <c r="F16" i="26"/>
  <c r="F17" i="26"/>
  <c r="F18" i="26"/>
  <c r="F19" i="26"/>
  <c r="F20" i="26"/>
  <c r="F2" i="26"/>
  <c r="F23" i="25"/>
  <c r="F24" i="25" s="1"/>
  <c r="E23" i="25"/>
  <c r="C43" i="25"/>
  <c r="F44" i="26" l="1"/>
  <c r="F37" i="25"/>
  <c r="F38" i="25"/>
  <c r="F30" i="25"/>
  <c r="F27" i="25"/>
  <c r="F42" i="25"/>
  <c r="F34" i="25"/>
  <c r="F29" i="25"/>
  <c r="D43" i="25"/>
  <c r="F26" i="25" l="1"/>
  <c r="F40" i="25"/>
  <c r="F28" i="25"/>
  <c r="F31" i="25"/>
  <c r="F25" i="25"/>
  <c r="F39" i="25"/>
  <c r="F33" i="25"/>
  <c r="F41" i="25"/>
  <c r="F36" i="25"/>
  <c r="F35" i="25"/>
  <c r="F32" i="25"/>
  <c r="F43" i="25" l="1"/>
  <c r="C29" i="28" l="1"/>
  <c r="D29" i="28"/>
  <c r="K1" i="32" l="1"/>
  <c r="T34" i="6" l="1"/>
  <c r="T36" i="6" s="1"/>
  <c r="S34" i="6"/>
  <c r="S36" i="6" s="1"/>
  <c r="U33" i="6"/>
  <c r="U30" i="6"/>
  <c r="U32" i="6" s="1"/>
  <c r="U12" i="6"/>
  <c r="U14" i="6" s="1"/>
  <c r="G24" i="26" l="1"/>
  <c r="L1" i="32"/>
  <c r="U27" i="7"/>
  <c r="G42" i="26" l="1"/>
  <c r="U233" i="38" s="1"/>
  <c r="U235" i="38" s="1"/>
  <c r="G27" i="26"/>
  <c r="U143" i="38" s="1"/>
  <c r="G43" i="26"/>
  <c r="U239" i="38" s="1"/>
  <c r="U241" i="38" s="1"/>
  <c r="G30" i="26"/>
  <c r="U161" i="38" s="1"/>
  <c r="U163" i="38" s="1"/>
  <c r="G31" i="26"/>
  <c r="U167" i="38" s="1"/>
  <c r="U169" i="38" s="1"/>
  <c r="G39" i="26"/>
  <c r="U215" i="38" s="1"/>
  <c r="U217" i="38" s="1"/>
  <c r="G32" i="26"/>
  <c r="U173" i="38" s="1"/>
  <c r="U175" i="38" s="1"/>
  <c r="G40" i="26"/>
  <c r="U221" i="38" s="1"/>
  <c r="U223" i="38" s="1"/>
  <c r="G33" i="26"/>
  <c r="U179" i="38" s="1"/>
  <c r="U181" i="38" s="1"/>
  <c r="G41" i="26"/>
  <c r="U227" i="38" s="1"/>
  <c r="U229" i="38" s="1"/>
  <c r="G26" i="26"/>
  <c r="U137" i="38" s="1"/>
  <c r="U139" i="38" s="1"/>
  <c r="G34" i="26"/>
  <c r="U185" i="38" s="1"/>
  <c r="U187" i="38" s="1"/>
  <c r="G35" i="26"/>
  <c r="U191" i="38" s="1"/>
  <c r="U193" i="38" s="1"/>
  <c r="G28" i="26"/>
  <c r="U149" i="38" s="1"/>
  <c r="U151" i="38" s="1"/>
  <c r="G36" i="26"/>
  <c r="U197" i="38" s="1"/>
  <c r="U199" i="38" s="1"/>
  <c r="G25" i="26"/>
  <c r="U131" i="38" s="1"/>
  <c r="G29" i="26"/>
  <c r="U155" i="38" s="1"/>
  <c r="U157" i="38" s="1"/>
  <c r="G37" i="26"/>
  <c r="U203" i="38" s="1"/>
  <c r="U205" i="38" s="1"/>
  <c r="G38" i="26"/>
  <c r="U209" i="38" s="1"/>
  <c r="U211" i="38" s="1"/>
  <c r="K1" i="26"/>
  <c r="F21" i="26"/>
  <c r="G3" i="26"/>
  <c r="H3" i="26" s="1"/>
  <c r="G4" i="26"/>
  <c r="H4" i="26" s="1"/>
  <c r="G5" i="26"/>
  <c r="H5" i="26" s="1"/>
  <c r="G6" i="26"/>
  <c r="H6" i="26" s="1"/>
  <c r="G7" i="26"/>
  <c r="H7" i="26" s="1"/>
  <c r="G8" i="26"/>
  <c r="H8" i="26" s="1"/>
  <c r="G9" i="26"/>
  <c r="H9" i="26" s="1"/>
  <c r="G10" i="26"/>
  <c r="H10" i="26" s="1"/>
  <c r="G11" i="26"/>
  <c r="G12" i="26"/>
  <c r="H12" i="26" s="1"/>
  <c r="G13" i="26"/>
  <c r="H13" i="26" s="1"/>
  <c r="G14" i="26"/>
  <c r="H14" i="26" s="1"/>
  <c r="G15" i="26"/>
  <c r="H15" i="26" s="1"/>
  <c r="G16" i="26"/>
  <c r="H16" i="26" s="1"/>
  <c r="G17" i="26"/>
  <c r="H17" i="26" s="1"/>
  <c r="G18" i="26"/>
  <c r="H18" i="26" s="1"/>
  <c r="G19" i="26"/>
  <c r="H19" i="26" s="1"/>
  <c r="G20" i="26"/>
  <c r="H20" i="26" s="1"/>
  <c r="G2" i="26"/>
  <c r="H2" i="26" s="1"/>
  <c r="K1" i="25"/>
  <c r="G2" i="25"/>
  <c r="U245" i="38" l="1"/>
  <c r="U253" i="38" s="1"/>
  <c r="U254" i="38" s="1"/>
  <c r="U133" i="38"/>
  <c r="G44" i="26"/>
  <c r="G21" i="26"/>
  <c r="F21" i="25" l="1"/>
  <c r="G3" i="25"/>
  <c r="G4" i="25"/>
  <c r="H4" i="25" s="1"/>
  <c r="G5" i="25"/>
  <c r="H5" i="25" s="1"/>
  <c r="G6" i="25"/>
  <c r="H6" i="25" s="1"/>
  <c r="G7" i="25"/>
  <c r="H7" i="25" s="1"/>
  <c r="G8" i="25"/>
  <c r="H8" i="25" s="1"/>
  <c r="G9" i="25"/>
  <c r="H9" i="25" s="1"/>
  <c r="G10" i="25"/>
  <c r="H10" i="25" s="1"/>
  <c r="G11" i="25"/>
  <c r="G12" i="25"/>
  <c r="H12" i="25" s="1"/>
  <c r="G13" i="25"/>
  <c r="H13" i="25" s="1"/>
  <c r="G14" i="25"/>
  <c r="H14" i="25" s="1"/>
  <c r="G15" i="25"/>
  <c r="H15" i="25" s="1"/>
  <c r="G16" i="25"/>
  <c r="H16" i="25" s="1"/>
  <c r="G17" i="25"/>
  <c r="H17" i="25" s="1"/>
  <c r="G18" i="25"/>
  <c r="H18" i="25" s="1"/>
  <c r="G19" i="25"/>
  <c r="H19" i="25" s="1"/>
  <c r="G20" i="25"/>
  <c r="H20" i="25" s="1"/>
  <c r="H2" i="25"/>
  <c r="H3" i="25"/>
  <c r="H11" i="25"/>
  <c r="G21" i="25" l="1"/>
  <c r="O27" i="28" l="1"/>
  <c r="O28" i="28"/>
  <c r="N33" i="28" s="1"/>
  <c r="N37" i="28" s="1"/>
  <c r="E32" i="28" l="1"/>
  <c r="E36" i="28" s="1"/>
  <c r="D32" i="28"/>
  <c r="D36" i="28" s="1"/>
  <c r="M33" i="28"/>
  <c r="M37" i="28" s="1"/>
  <c r="F33" i="28"/>
  <c r="G33" i="28"/>
  <c r="G37" i="28" s="1"/>
  <c r="L32" i="28"/>
  <c r="L36" i="28" s="1"/>
  <c r="J32" i="28"/>
  <c r="J36" i="28" s="1"/>
  <c r="K32" i="28"/>
  <c r="K36" i="28" s="1"/>
  <c r="I32" i="28"/>
  <c r="I36" i="28" s="1"/>
  <c r="H32" i="28"/>
  <c r="H36" i="28" s="1"/>
  <c r="G32" i="28"/>
  <c r="G36" i="28" s="1"/>
  <c r="F32" i="28"/>
  <c r="F36" i="28" s="1"/>
  <c r="N32" i="28"/>
  <c r="N36" i="28" s="1"/>
  <c r="M32" i="28"/>
  <c r="M36" i="28" s="1"/>
  <c r="O33" i="28" l="1"/>
  <c r="F37" i="28"/>
  <c r="O37" i="28" s="1"/>
  <c r="O36" i="28"/>
  <c r="O32" i="28"/>
  <c r="N29" i="28" l="1"/>
  <c r="M29" i="28"/>
  <c r="L29" i="28"/>
  <c r="K29" i="28"/>
  <c r="J29" i="28"/>
  <c r="I29" i="28"/>
  <c r="H29" i="28"/>
  <c r="G29" i="28"/>
  <c r="F29" i="28"/>
  <c r="E29" i="28"/>
  <c r="O29" i="28"/>
  <c r="C23" i="28"/>
  <c r="C21" i="28"/>
  <c r="C24" i="28" l="1"/>
  <c r="P27" i="28"/>
  <c r="P28" i="28"/>
  <c r="D22" i="28"/>
  <c r="F22" i="28" l="1"/>
  <c r="E22" i="28"/>
  <c r="D23" i="28"/>
  <c r="D21" i="28"/>
  <c r="D9" i="28" l="1"/>
  <c r="E9" i="28"/>
  <c r="F9" i="28"/>
  <c r="G9" i="28"/>
  <c r="H9" i="28"/>
  <c r="I9" i="28"/>
  <c r="J9" i="28"/>
  <c r="K9" i="28"/>
  <c r="L9" i="28"/>
  <c r="M9" i="28"/>
  <c r="N9" i="28"/>
  <c r="C9" i="28"/>
  <c r="O7" i="28"/>
  <c r="O8" i="28"/>
  <c r="S8" i="28" s="1"/>
  <c r="O6" i="28"/>
  <c r="S6" i="28" s="1"/>
  <c r="G12" i="28" l="1"/>
  <c r="G17" i="28" s="1"/>
  <c r="M12" i="28"/>
  <c r="M17" i="28" s="1"/>
  <c r="H12" i="28"/>
  <c r="H17" i="28" s="1"/>
  <c r="N12" i="28"/>
  <c r="N17" i="28" s="1"/>
  <c r="I12" i="28"/>
  <c r="I17" i="28" s="1"/>
  <c r="C12" i="28"/>
  <c r="D12" i="28"/>
  <c r="D17" i="28" s="1"/>
  <c r="J12" i="28"/>
  <c r="J17" i="28" s="1"/>
  <c r="E12" i="28"/>
  <c r="E17" i="28" s="1"/>
  <c r="K12" i="28"/>
  <c r="K17" i="28" s="1"/>
  <c r="F12" i="28"/>
  <c r="F17" i="28" s="1"/>
  <c r="L12" i="28"/>
  <c r="L17" i="28" s="1"/>
  <c r="E14" i="28"/>
  <c r="E19" i="28" s="1"/>
  <c r="K14" i="28"/>
  <c r="K19" i="28" s="1"/>
  <c r="F14" i="28"/>
  <c r="F19" i="28" s="1"/>
  <c r="L14" i="28"/>
  <c r="L19" i="28" s="1"/>
  <c r="G14" i="28"/>
  <c r="G19" i="28" s="1"/>
  <c r="M14" i="28"/>
  <c r="M19" i="28" s="1"/>
  <c r="H14" i="28"/>
  <c r="H19" i="28" s="1"/>
  <c r="N14" i="28"/>
  <c r="N19" i="28" s="1"/>
  <c r="I14" i="28"/>
  <c r="I19" i="28" s="1"/>
  <c r="C14" i="28"/>
  <c r="C2" i="28" s="1"/>
  <c r="M1" i="28" s="1"/>
  <c r="M2" i="28" s="1"/>
  <c r="N2" i="28" s="1"/>
  <c r="D14" i="28"/>
  <c r="D19" i="28" s="1"/>
  <c r="J14" i="28"/>
  <c r="J19" i="28" s="1"/>
  <c r="K13" i="28"/>
  <c r="K18" i="28" s="1"/>
  <c r="H13" i="28"/>
  <c r="H18" i="28" s="1"/>
  <c r="E13" i="28"/>
  <c r="N13" i="28"/>
  <c r="N18" i="28" s="1"/>
  <c r="O9" i="28"/>
  <c r="C17" i="28" l="1"/>
  <c r="O17" i="28" s="1"/>
  <c r="C1" i="28"/>
  <c r="O14" i="28"/>
  <c r="C19" i="28"/>
  <c r="O19" i="28" s="1"/>
  <c r="O18" i="28"/>
  <c r="P6" i="28"/>
  <c r="E21" i="28" s="1"/>
  <c r="O12" i="28"/>
  <c r="P7" i="28"/>
  <c r="F21" i="28" s="1"/>
  <c r="P8" i="28"/>
  <c r="G21" i="28" s="1"/>
  <c r="O13" i="28"/>
  <c r="J1" i="28" l="1"/>
  <c r="J2" i="28" s="1"/>
  <c r="K2" i="28" s="1"/>
  <c r="D1" i="28"/>
  <c r="D2" i="28" s="1"/>
  <c r="R33" i="6"/>
  <c r="R32" i="6"/>
  <c r="R27" i="6"/>
  <c r="R26" i="6"/>
  <c r="R15" i="6"/>
  <c r="R14" i="6"/>
  <c r="R34" i="6"/>
  <c r="R36" i="6" s="1"/>
  <c r="J36" i="18" l="1"/>
  <c r="Q33" i="6" l="1"/>
  <c r="Q27" i="6"/>
  <c r="Q15" i="6"/>
  <c r="Q34" i="6"/>
  <c r="Q36" i="6" l="1"/>
  <c r="G35" i="18" l="1"/>
  <c r="K35" i="18"/>
  <c r="K36" i="18" s="1"/>
  <c r="G36" i="18" l="1"/>
  <c r="G37" i="18"/>
  <c r="P32" i="6"/>
  <c r="P15" i="6"/>
  <c r="P14" i="6"/>
  <c r="P33" i="6"/>
  <c r="P27" i="6"/>
  <c r="P26" i="6"/>
  <c r="P34" i="6" l="1"/>
  <c r="E21" i="26"/>
  <c r="D21" i="26"/>
  <c r="C11" i="26"/>
  <c r="E21" i="25"/>
  <c r="D21" i="25"/>
  <c r="C21" i="25"/>
  <c r="F31" i="18"/>
  <c r="K30" i="18"/>
  <c r="G30" i="18"/>
  <c r="K29" i="18"/>
  <c r="G29" i="18"/>
  <c r="K28" i="18"/>
  <c r="G28" i="18"/>
  <c r="K27" i="18"/>
  <c r="G27" i="18"/>
  <c r="J26" i="18"/>
  <c r="K26" i="18" s="1"/>
  <c r="G26" i="18"/>
  <c r="J19" i="18"/>
  <c r="F19" i="18"/>
  <c r="K18" i="18"/>
  <c r="G18" i="18"/>
  <c r="K17" i="18"/>
  <c r="G17" i="18"/>
  <c r="K16" i="18"/>
  <c r="G16" i="18"/>
  <c r="K15" i="18"/>
  <c r="G15" i="18"/>
  <c r="K14" i="18"/>
  <c r="G14" i="18"/>
  <c r="C21" i="26" l="1"/>
  <c r="H11" i="26"/>
  <c r="P36" i="6"/>
  <c r="J31" i="18"/>
  <c r="H21" i="25"/>
  <c r="I5" i="25" l="1"/>
  <c r="K5" i="25" s="1"/>
  <c r="I17" i="25"/>
  <c r="K17" i="25" s="1"/>
  <c r="I11" i="25"/>
  <c r="K11" i="25" s="1"/>
  <c r="I14" i="25"/>
  <c r="K14" i="25" s="1"/>
  <c r="I20" i="25"/>
  <c r="J20" i="25" s="1"/>
  <c r="I4" i="25"/>
  <c r="J4" i="25" s="1"/>
  <c r="I3" i="25"/>
  <c r="K3" i="25" s="1"/>
  <c r="I18" i="25"/>
  <c r="J18" i="25" s="1"/>
  <c r="I10" i="25"/>
  <c r="J10" i="25" s="1"/>
  <c r="I16" i="25"/>
  <c r="K16" i="25" s="1"/>
  <c r="I8" i="25"/>
  <c r="I15" i="25"/>
  <c r="I19" i="25"/>
  <c r="I9" i="25"/>
  <c r="I7" i="25"/>
  <c r="I6" i="25"/>
  <c r="I13" i="25"/>
  <c r="K13" i="25" s="1"/>
  <c r="I2" i="25"/>
  <c r="J2" i="25" s="1"/>
  <c r="I12" i="25"/>
  <c r="J12" i="25" s="1"/>
  <c r="H21" i="26"/>
  <c r="J5" i="25"/>
  <c r="I2" i="26" l="1"/>
  <c r="K20" i="25"/>
  <c r="K12" i="25"/>
  <c r="J11" i="25"/>
  <c r="J17" i="25"/>
  <c r="J14" i="25"/>
  <c r="K18" i="25"/>
  <c r="K4" i="25"/>
  <c r="J3" i="25"/>
  <c r="K10" i="25"/>
  <c r="I21" i="25"/>
  <c r="K2" i="25"/>
  <c r="J6" i="25"/>
  <c r="K6" i="25"/>
  <c r="J16" i="25"/>
  <c r="K15" i="25"/>
  <c r="J15" i="25"/>
  <c r="K19" i="25"/>
  <c r="J19" i="25"/>
  <c r="J13" i="25"/>
  <c r="K7" i="25"/>
  <c r="J7" i="25"/>
  <c r="K9" i="25"/>
  <c r="J9" i="25"/>
  <c r="J8" i="25"/>
  <c r="K8" i="25"/>
  <c r="I19" i="26"/>
  <c r="I17" i="26"/>
  <c r="I15" i="26"/>
  <c r="I13" i="26"/>
  <c r="I8" i="26"/>
  <c r="I4" i="26"/>
  <c r="I12" i="26"/>
  <c r="I9" i="26"/>
  <c r="I20" i="26"/>
  <c r="J20" i="26" s="1"/>
  <c r="I16" i="26"/>
  <c r="I5" i="26"/>
  <c r="I6" i="26"/>
  <c r="I3" i="26"/>
  <c r="I10" i="26"/>
  <c r="J10" i="26" s="1"/>
  <c r="I7" i="26"/>
  <c r="I18" i="26"/>
  <c r="I14" i="26"/>
  <c r="I11" i="26"/>
  <c r="K10" i="26" l="1"/>
  <c r="K21" i="25"/>
  <c r="J21" i="25"/>
  <c r="J12" i="26"/>
  <c r="K12" i="26"/>
  <c r="J9" i="26"/>
  <c r="K9" i="26"/>
  <c r="K13" i="26"/>
  <c r="J13" i="26"/>
  <c r="J3" i="26"/>
  <c r="K3" i="26"/>
  <c r="K6" i="26"/>
  <c r="J6" i="26"/>
  <c r="K11" i="26"/>
  <c r="J11" i="26"/>
  <c r="I21" i="26"/>
  <c r="J2" i="26"/>
  <c r="K2" i="26"/>
  <c r="K14" i="26"/>
  <c r="J14" i="26"/>
  <c r="K16" i="26"/>
  <c r="J16" i="26"/>
  <c r="J17" i="26"/>
  <c r="K17" i="26"/>
  <c r="J7" i="26"/>
  <c r="K7" i="26"/>
  <c r="J4" i="26"/>
  <c r="K4" i="26"/>
  <c r="K8" i="26"/>
  <c r="J8" i="26"/>
  <c r="J5" i="26"/>
  <c r="K5" i="26"/>
  <c r="J15" i="26"/>
  <c r="K15" i="26"/>
  <c r="K18" i="26"/>
  <c r="J18" i="26"/>
  <c r="K20" i="26"/>
  <c r="J19" i="26"/>
  <c r="K19" i="26"/>
  <c r="S26" i="7"/>
  <c r="S25" i="7"/>
  <c r="S24" i="7"/>
  <c r="S23" i="7"/>
  <c r="S22" i="7"/>
  <c r="S21" i="7"/>
  <c r="S20" i="7"/>
  <c r="S19" i="7"/>
  <c r="S18" i="7"/>
  <c r="S17" i="7"/>
  <c r="S16" i="7"/>
  <c r="S15" i="7"/>
  <c r="S14" i="7"/>
  <c r="S13" i="7"/>
  <c r="S12" i="7"/>
  <c r="S11" i="7"/>
  <c r="S10" i="7"/>
  <c r="S9" i="7"/>
  <c r="CR35" i="6"/>
  <c r="CR34" i="6"/>
  <c r="BS35" i="6"/>
  <c r="BS34" i="6"/>
  <c r="H35" i="6"/>
  <c r="L34" i="6"/>
  <c r="L36" i="6" s="1"/>
  <c r="J34" i="6"/>
  <c r="J36" i="6" s="1"/>
  <c r="H34" i="6"/>
  <c r="N33" i="6"/>
  <c r="L33" i="6"/>
  <c r="H33" i="6"/>
  <c r="N32" i="6"/>
  <c r="H32" i="6"/>
  <c r="U27" i="6"/>
  <c r="N27" i="6"/>
  <c r="L27" i="6"/>
  <c r="H27" i="6"/>
  <c r="U26" i="6"/>
  <c r="N26" i="6"/>
  <c r="L26" i="6"/>
  <c r="H26" i="6"/>
  <c r="U21" i="6"/>
  <c r="H21" i="6"/>
  <c r="U20" i="6"/>
  <c r="H20" i="6"/>
  <c r="U15" i="6"/>
  <c r="U36" i="6" s="1"/>
  <c r="N15" i="6"/>
  <c r="J15" i="6"/>
  <c r="H15" i="6"/>
  <c r="N14" i="6"/>
  <c r="J14" i="6"/>
  <c r="H14" i="6"/>
  <c r="CR36" i="6" l="1"/>
  <c r="H36" i="6"/>
  <c r="J21" i="26"/>
  <c r="K21" i="26"/>
  <c r="BS36" i="6"/>
  <c r="N34" i="6"/>
  <c r="N36" i="6" l="1"/>
  <c r="I3" i="32" l="1"/>
  <c r="G22" i="32"/>
  <c r="I22" i="32" l="1"/>
  <c r="J3" i="32" s="1"/>
  <c r="H22" i="32"/>
  <c r="K3" i="32" l="1"/>
  <c r="L3" i="32"/>
  <c r="Q3" i="32"/>
  <c r="M3" i="32"/>
  <c r="S3" i="32"/>
  <c r="N3" i="32"/>
  <c r="AH3" i="32"/>
  <c r="O3" i="32"/>
  <c r="R3" i="32"/>
  <c r="J13" i="32"/>
  <c r="J9" i="32"/>
  <c r="J10" i="32"/>
  <c r="J5" i="32"/>
  <c r="J20" i="32"/>
  <c r="J18" i="32"/>
  <c r="J21" i="32"/>
  <c r="J15" i="32"/>
  <c r="J12" i="32"/>
  <c r="J6" i="32"/>
  <c r="J17" i="32"/>
  <c r="J19" i="32"/>
  <c r="J8" i="32"/>
  <c r="J16" i="32"/>
  <c r="J4" i="32"/>
  <c r="J7" i="32"/>
  <c r="J14" i="32"/>
  <c r="J11" i="32"/>
  <c r="J22" i="32" l="1"/>
  <c r="P3" i="32"/>
  <c r="Q16" i="32"/>
  <c r="L16" i="32"/>
  <c r="S16" i="32"/>
  <c r="Z16" i="32" s="1"/>
  <c r="M16" i="32"/>
  <c r="K16" i="32"/>
  <c r="R16" i="32"/>
  <c r="O16" i="32"/>
  <c r="P16" i="32" s="1"/>
  <c r="N16" i="32"/>
  <c r="R17" i="32"/>
  <c r="K17" i="32"/>
  <c r="O17" i="32"/>
  <c r="P17" i="32" s="1"/>
  <c r="Q17" i="32"/>
  <c r="M17" i="32"/>
  <c r="L17" i="32"/>
  <c r="N17" i="32"/>
  <c r="S17" i="32"/>
  <c r="Z17" i="32" s="1"/>
  <c r="L10" i="32"/>
  <c r="O10" i="32"/>
  <c r="P10" i="32" s="1"/>
  <c r="N10" i="32"/>
  <c r="S10" i="32"/>
  <c r="Z10" i="32" s="1"/>
  <c r="K10" i="32"/>
  <c r="R10" i="32"/>
  <c r="M10" i="32"/>
  <c r="Q10" i="32"/>
  <c r="S18" i="32"/>
  <c r="Z18" i="32" s="1"/>
  <c r="O18" i="32"/>
  <c r="P18" i="32" s="1"/>
  <c r="M18" i="32"/>
  <c r="K18" i="32"/>
  <c r="Q18" i="32"/>
  <c r="N18" i="32"/>
  <c r="L18" i="32"/>
  <c r="R18" i="32"/>
  <c r="Z3" i="32"/>
  <c r="K4" i="32"/>
  <c r="N4" i="32"/>
  <c r="L4" i="32"/>
  <c r="O4" i="32"/>
  <c r="P4" i="32" s="1"/>
  <c r="M4" i="32"/>
  <c r="S4" i="32"/>
  <c r="Z4" i="32" s="1"/>
  <c r="R4" i="32"/>
  <c r="Q4" i="32"/>
  <c r="S20" i="32"/>
  <c r="Z20" i="32" s="1"/>
  <c r="M20" i="32"/>
  <c r="O20" i="32"/>
  <c r="P20" i="32" s="1"/>
  <c r="N20" i="32"/>
  <c r="K20" i="32"/>
  <c r="Q20" i="32"/>
  <c r="L20" i="32"/>
  <c r="R20" i="32"/>
  <c r="R5" i="32"/>
  <c r="N5" i="32"/>
  <c r="O5" i="32"/>
  <c r="P5" i="32" s="1"/>
  <c r="M5" i="32"/>
  <c r="Q5" i="32"/>
  <c r="K5" i="32"/>
  <c r="S5" i="32"/>
  <c r="Z5" i="32" s="1"/>
  <c r="L5" i="32"/>
  <c r="O11" i="32"/>
  <c r="P11" i="32" s="1"/>
  <c r="L11" i="32"/>
  <c r="N11" i="32"/>
  <c r="S11" i="32"/>
  <c r="Z11" i="32" s="1"/>
  <c r="K11" i="32"/>
  <c r="Q11" i="32"/>
  <c r="R11" i="32"/>
  <c r="M11" i="32"/>
  <c r="S6" i="32"/>
  <c r="Z6" i="32" s="1"/>
  <c r="R6" i="32"/>
  <c r="M6" i="32"/>
  <c r="O6" i="32"/>
  <c r="P6" i="32" s="1"/>
  <c r="Q6" i="32"/>
  <c r="K6" i="32"/>
  <c r="N6" i="32"/>
  <c r="L6" i="32"/>
  <c r="R14" i="32"/>
  <c r="K14" i="32"/>
  <c r="Q14" i="32"/>
  <c r="L14" i="32"/>
  <c r="S14" i="32"/>
  <c r="Z14" i="32" s="1"/>
  <c r="O14" i="32"/>
  <c r="P14" i="32" s="1"/>
  <c r="N14" i="32"/>
  <c r="N12" i="32"/>
  <c r="R12" i="32"/>
  <c r="K12" i="32"/>
  <c r="L12" i="32"/>
  <c r="S12" i="32"/>
  <c r="Z12" i="32" s="1"/>
  <c r="M12" i="32"/>
  <c r="O12" i="32"/>
  <c r="P12" i="32" s="1"/>
  <c r="Q12" i="32"/>
  <c r="S13" i="32"/>
  <c r="Z13" i="32" s="1"/>
  <c r="L13" i="32"/>
  <c r="K13" i="32"/>
  <c r="O13" i="32"/>
  <c r="P13" i="32" s="1"/>
  <c r="Q13" i="32"/>
  <c r="M13" i="32"/>
  <c r="N13" i="32"/>
  <c r="R13" i="32"/>
  <c r="R21" i="32"/>
  <c r="N21" i="32"/>
  <c r="Q21" i="32"/>
  <c r="L21" i="32"/>
  <c r="S21" i="32"/>
  <c r="Z21" i="32" s="1"/>
  <c r="O21" i="32"/>
  <c r="P21" i="32" s="1"/>
  <c r="M21" i="32"/>
  <c r="K21" i="32"/>
  <c r="Q8" i="32"/>
  <c r="L8" i="32"/>
  <c r="S8" i="32"/>
  <c r="Z8" i="32" s="1"/>
  <c r="N8" i="32"/>
  <c r="R8" i="32"/>
  <c r="K8" i="32"/>
  <c r="M8" i="32"/>
  <c r="O8" i="32"/>
  <c r="P8" i="32" s="1"/>
  <c r="R19" i="32"/>
  <c r="K19" i="32"/>
  <c r="N19" i="32"/>
  <c r="S19" i="32"/>
  <c r="Z19" i="32" s="1"/>
  <c r="O19" i="32"/>
  <c r="P19" i="32" s="1"/>
  <c r="Q19" i="32"/>
  <c r="L19" i="32"/>
  <c r="M19" i="32"/>
  <c r="R9" i="32"/>
  <c r="M9" i="32"/>
  <c r="N9" i="32"/>
  <c r="Q9" i="32"/>
  <c r="K9" i="32"/>
  <c r="S9" i="32"/>
  <c r="Z9" i="32" s="1"/>
  <c r="L9" i="32"/>
  <c r="O9" i="32"/>
  <c r="P9" i="32" s="1"/>
  <c r="K7" i="32"/>
  <c r="S7" i="32"/>
  <c r="Z7" i="32" s="1"/>
  <c r="M7" i="32"/>
  <c r="N7" i="32"/>
  <c r="Q7" i="32"/>
  <c r="L7" i="32"/>
  <c r="O7" i="32"/>
  <c r="P7" i="32" s="1"/>
  <c r="R7" i="32"/>
  <c r="R15" i="32"/>
  <c r="M15" i="32"/>
  <c r="N15" i="32"/>
  <c r="O15" i="32"/>
  <c r="P15" i="32" s="1"/>
  <c r="K15" i="32"/>
  <c r="L15" i="32"/>
  <c r="S15" i="32"/>
  <c r="Z15" i="32" s="1"/>
  <c r="Q15" i="32"/>
  <c r="AH13" i="32" l="1"/>
  <c r="AH12" i="32"/>
  <c r="AH14" i="32"/>
  <c r="AH16" i="32"/>
  <c r="AH18" i="32"/>
  <c r="AH19" i="32"/>
  <c r="AH4" i="32"/>
  <c r="AH17" i="32"/>
  <c r="AH7" i="32"/>
  <c r="AH21" i="32"/>
  <c r="AH6" i="32"/>
  <c r="AH5" i="32"/>
  <c r="AH11" i="32"/>
  <c r="AH8" i="32"/>
  <c r="AH20" i="32"/>
  <c r="AH15" i="32"/>
  <c r="AH9" i="32"/>
  <c r="AH10" i="32"/>
  <c r="R22" i="32"/>
  <c r="Q22" i="32"/>
  <c r="M22" i="32"/>
  <c r="N22" i="32"/>
  <c r="AG5" i="32"/>
  <c r="Z22" i="32"/>
  <c r="AA4" i="32" s="1"/>
  <c r="AG3" i="32"/>
  <c r="AG18" i="32"/>
  <c r="AG4" i="32"/>
  <c r="AG17" i="32"/>
  <c r="L22" i="32"/>
  <c r="AG21" i="32"/>
  <c r="AG14" i="32"/>
  <c r="AG19" i="32"/>
  <c r="AG12" i="32"/>
  <c r="AG11" i="32"/>
  <c r="AG16" i="32"/>
  <c r="AG9" i="32"/>
  <c r="AG8" i="32"/>
  <c r="K22" i="32"/>
  <c r="AG10" i="32"/>
  <c r="AG6" i="32"/>
  <c r="AG20" i="32"/>
  <c r="O22" i="32"/>
  <c r="AG15" i="32"/>
  <c r="AG7" i="32"/>
  <c r="AG13" i="32"/>
  <c r="S22" i="32"/>
  <c r="P22" i="32"/>
  <c r="AA14" i="32" l="1"/>
  <c r="AA3" i="32"/>
  <c r="AA15" i="32"/>
  <c r="AB15" i="32" s="1"/>
  <c r="AA13" i="32"/>
  <c r="AC13" i="32" s="1"/>
  <c r="AA7" i="32"/>
  <c r="AB7" i="32" s="1"/>
  <c r="AA6" i="32"/>
  <c r="AB6" i="32" s="1"/>
  <c r="AA9" i="32"/>
  <c r="AB9" i="32" s="1"/>
  <c r="AA21" i="32"/>
  <c r="AB21" i="32" s="1"/>
  <c r="AA11" i="32"/>
  <c r="AB11" i="32" s="1"/>
  <c r="AA12" i="32"/>
  <c r="AC12" i="32" s="1"/>
  <c r="AA18" i="32"/>
  <c r="AB18" i="32" s="1"/>
  <c r="AA20" i="32"/>
  <c r="AB20" i="32" s="1"/>
  <c r="AA8" i="32"/>
  <c r="AB8" i="32" s="1"/>
  <c r="AA19" i="32"/>
  <c r="AC19" i="32" s="1"/>
  <c r="AA17" i="32"/>
  <c r="AC17" i="32" s="1"/>
  <c r="AB4" i="32"/>
  <c r="AC4" i="32"/>
  <c r="AB14" i="32"/>
  <c r="AC14" i="32"/>
  <c r="AG22" i="32"/>
  <c r="AB3" i="32"/>
  <c r="AC3" i="32"/>
  <c r="AA5" i="32"/>
  <c r="AC15" i="32"/>
  <c r="AA10" i="32"/>
  <c r="AA16" i="32"/>
  <c r="AC18" i="32" l="1"/>
  <c r="AB13" i="32"/>
  <c r="AC7" i="32"/>
  <c r="AC21" i="32"/>
  <c r="AC6" i="32"/>
  <c r="AC11" i="32"/>
  <c r="AC9" i="32"/>
  <c r="AB12" i="32"/>
  <c r="AB17" i="32"/>
  <c r="AC8" i="32"/>
  <c r="AB19" i="32"/>
  <c r="AC20" i="32"/>
  <c r="AC10" i="32"/>
  <c r="AB10" i="32"/>
  <c r="AC5" i="32"/>
  <c r="AB5" i="32"/>
  <c r="AA22" i="32"/>
  <c r="AC16" i="32"/>
  <c r="AB16" i="32"/>
  <c r="AC22" i="32" l="1"/>
  <c r="AB2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12"/>
            <color indexed="81"/>
            <rFont val="Tahoma"/>
            <family val="2"/>
          </rPr>
          <t>YULIED.PENARANDA:</t>
        </r>
        <r>
          <rPr>
            <sz val="12"/>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55DF7E1C-8DA4-49F7-989D-51266D2DB2D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66B36DA2-59C3-40BE-8EE7-F47BF4DDE19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8B9506D0-671B-4615-B3C2-0329E23F331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3" authorId="0" shapeId="0" xr:uid="{DB85F3C8-A156-4A2A-8B24-FF53FDC993BB}">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4" authorId="0" shapeId="0" xr:uid="{831066FA-97ED-4691-B55C-86D71541C139}">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5" authorId="0" shapeId="0" xr:uid="{9CA0996D-34F1-4A8B-9C37-EBA6D8A6AD08}">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1C5CBB70-7440-4520-B9C2-E103FF28417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8A3B12A2-A929-4082-81F1-FB97728C75B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587F48D1-5D06-474D-9DFF-9E31F7EE931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9" authorId="0" shapeId="0" xr:uid="{6FDAB022-7FBE-407A-A5F8-64B5EAC19D7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0" authorId="0" shapeId="0" xr:uid="{9AC2A3F9-33DA-4C2C-ADF4-E1F56CC0163C}">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1" authorId="0" shapeId="0" xr:uid="{149780DF-CA4C-4259-B034-47C2ADF80644}">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25C5046B-3C67-4109-95A6-5672CFEEEC5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8C1EF0D7-A592-4899-921F-1DE5B1402C8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B7B33978-A278-4880-8CA9-04958D5FD18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5" authorId="0" shapeId="0" xr:uid="{FD49625A-CF65-478D-A1DE-2B3C2C02C8AB}">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6" authorId="0" shapeId="0" xr:uid="{89ED16F6-63BA-4DE3-924D-801A4AADF31D}">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7" authorId="0" shapeId="0" xr:uid="{4C2F45FC-FE40-42C9-BE3E-3FC434DB4CF1}">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5B54A402-7897-4814-BBE8-1417808AE9A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6C7593EC-A58F-4CF3-86BE-3232D6FB715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D7BDAA56-AFEC-47D3-90DE-1735F39433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31" authorId="0" shapeId="0" xr:uid="{DAFDE0A0-768B-411A-91A1-CDF7BEEA77AE}">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32" authorId="0" shapeId="0" xr:uid="{4D4BDABA-692A-433B-B126-2EF6BD49B49D}">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33" authorId="0" shapeId="0" xr:uid="{B170C38F-2F68-413E-BB40-A6C82441F7E5}">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5" authorId="0" shapeId="0" xr:uid="{00000000-0006-0000-0100-00003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6"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indexed="81"/>
            <rFont val="Tahoma"/>
            <family val="2"/>
          </rPr>
          <t>YULIED.PENARANDA:</t>
        </r>
        <r>
          <rPr>
            <sz val="9"/>
            <color indexed="81"/>
            <rFont val="Tahoma"/>
            <family val="2"/>
          </rPr>
          <t xml:space="preserve">
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3EE3F1A3-1AE0-4DE1-9E26-F9AF86E8AE4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470A4C9F-72CE-4CA8-B364-2D1BC37B5258}">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88C36162-6CA8-43C7-A544-3E1B9E30011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EC7C71C3-02A2-4B74-9AED-16182A42495B}">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3B975BCC-C05D-471E-BF41-6C42F218019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773E0884-2D77-428C-8097-E88C7CCD3A47}">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27C3E331-89D4-4BD9-9EAC-200D199D689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E4A098CC-DE22-42D1-9108-DD353C5A1E22}">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77D24ACA-D5BD-4A5E-8A2D-4A384B38FE9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463E7280-12BC-433A-BA21-D2E298222DA3}">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90A13360-D4EF-4ADB-8658-D4145BB031C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E521DB52-DBF6-4E63-BF21-48CF7EB6DE42}">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391CE123-5BDB-4870-A187-C170271F687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3F80765A-E693-4155-A66C-ABA4413456BC}">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D1F05F66-C105-4DD9-BE88-7FE4FFB0330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18C8F94A-3E24-4701-9E75-C45CA056CED7}">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83087657-F172-4B99-AE3C-541380A69F9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E9EC52C8-4700-490C-98CE-D118EBF1CDCD}">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230DA06A-C4DF-457A-83DB-8B2757EB9A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BD739128-AE1D-4218-8F8C-12654E74AE58}">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893756B8-6816-4042-A01C-6908E485E65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1C706DAA-F6EE-4DF2-A0A2-997B1DBEE1DE}">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BCF3CF7D-F45E-4186-B7D5-50C1E88D673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1E182345-B745-40A9-A4AC-B1492821881F}">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53F06399-829F-438D-B669-33522AEC90A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AD0C6CF8-779F-465D-97C1-3A72E9C4E145}">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5EB7189B-AD8B-4428-A2CC-769C993A8DE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729617D9-1BFD-4DB8-89C1-985855DC3A79}">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733A7115-0F01-401B-9907-D3C95963242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298A7349-8442-4EC4-9375-3F75F4F39C82}">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21F16736-D670-4E57-8923-F81EF4E2C3D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3927779D-19B0-4117-9687-5A2265DED46F}">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9D10B874-3761-45B0-ADEA-3009FE1EB72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AA9F0F30-052B-41E9-A10D-212744123289}">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C6FBB401-6476-4B61-841A-3E4779D81CD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6BD36732-D081-46CB-9479-EE2E965FCE2E}">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00000000-0006-0000-0200-000039000000}">
      <text>
        <r>
          <rPr>
            <b/>
            <sz val="9"/>
            <color indexed="81"/>
            <rFont val="Tahoma"/>
            <family val="2"/>
          </rPr>
          <t>YULIED.PENARANDA:</t>
        </r>
        <r>
          <rPr>
            <sz val="9"/>
            <color indexed="81"/>
            <rFont val="Tahoma"/>
            <family val="2"/>
          </rPr>
          <t xml:space="preserve">
Nos debe dar 100%</t>
        </r>
      </text>
    </comment>
    <comment ref="U27" authorId="0" shapeId="0" xr:uid="{00000000-0006-0000-0200-00003A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DELL</author>
    <author>edwar ortiz</author>
  </authors>
  <commentList>
    <comment ref="A4" authorId="0" shapeId="0" xr:uid="{D6930FCE-C806-45CE-94F6-65B0EF068937}">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6A2FA548-9570-42BA-A7E6-84900EF3055A}">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800C3174-A6AE-4295-9B9A-4416CE6168F4}">
      <text>
        <r>
          <rPr>
            <b/>
            <sz val="9"/>
            <color indexed="81"/>
            <rFont val="Tahoma"/>
            <family val="2"/>
          </rPr>
          <t>YULIED.PENARANDA:</t>
        </r>
        <r>
          <rPr>
            <sz val="9"/>
            <color indexed="81"/>
            <rFont val="Tahoma"/>
            <family val="2"/>
          </rPr>
          <t xml:space="preserve">
Relacionar el período del reporte</t>
        </r>
      </text>
    </comment>
    <comment ref="A8" authorId="0" shapeId="0" xr:uid="{ABDF62DA-7DB3-43F3-AE55-A9322BE5214E}">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790272B7-60F4-4382-9B67-4BA4B06DE89A}">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FEBA68E0-7BC8-4FDD-A5DA-1B9E70FF7592}">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E1DDC63F-3AF0-4A97-99DA-CAD183B4EA36}">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EA2211BF-578E-4214-AE2F-D08CD08D0037}">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DE931C56-7538-4EB1-8AB6-824D783EEB78}">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DA960E66-7DEC-49D1-A1EF-E188086DCED1}">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9DF8D779-ED0F-4DD6-B9B6-A66A8E54B63E}">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EC479A10-0A1F-4CC8-BFE1-3B6F122526FB}">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FEB386E8-4C73-4414-88FB-2A75EB5B9E6B}">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AC29E68-F0A4-4A40-8997-4C60880264CB}">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E3CDB502-C1AD-46A9-9038-7AEBC59487DB}">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9421358-7DE9-4079-BF3F-C8B07A5AD073}">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429775D0-F703-4217-A0DC-CD9CC8DA1DF4}">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EDDCBB11-FBDA-40B5-9AA0-2F500714C8AD}">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A88E316B-4AA2-4AE0-B00B-F5F05EFFCBAB}">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4A917434-26A7-4081-944A-E0FEE232928F}">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AC7ACFA2-90D0-46E3-9649-59D2B1A4F8D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B2500B8D-73E9-4E60-BD68-285D610EA4E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E75DC3B1-8FF0-4583-A00B-EEB8EA12591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C91DBF9B-8394-4209-9BBD-031533A2A63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CC658D14-5CB2-4E39-8BA2-FF1BD19078F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EF13743F-88F2-4B14-BB47-A9CFC3DBE494}">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E3EEB8BD-BB05-4801-98C8-9868CDDAAE2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926C876A-732B-4EE5-8DE4-A77ED352538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47264E7C-E47D-4745-ADCD-2432C1A00E9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1280F6A6-9DFA-4E4F-9280-F96E2445DD1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5A466872-AB23-4DCA-934C-074B362B96F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471D1FF9-66AA-4490-BC04-70B7EF92F2F8}">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7CB640F3-7E30-4FB6-8759-FB7E89F89B3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9C8C4C58-0105-47F5-884E-971A94C34EC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CAD26D9A-7BE6-4BC6-BF0D-5445C227E91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5B3266E0-342E-4E74-8C45-934635B8C7B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27C2C80D-0C9F-42BB-97F1-0EFD2DEA98B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C518C1A5-FCDC-4C55-A1E7-0CA01B025189}">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EBF1E82F-0083-40F9-B403-0B03894EC54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7B8FD5-53AC-4A09-9557-9312AB87177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1F56CAF8-9955-4669-BA4C-152062A5BB0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21683C0-0AED-4B33-8904-DF6A6522A9E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E59DC965-2F2E-4E82-B8F3-233BD5141CA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EB5DB1AD-898E-475C-AAB6-7A663941818F}">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E3CB710A-F002-4767-86B7-81CD63CD071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3F2EC0EE-A693-4C0D-A3C9-F435D8D0D73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9DC6F30F-9798-4EC6-B0BB-105BF9E0856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C57728C4-65DC-4BAF-AB3A-36A0D51FFD4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4D15CD0E-F690-4625-9AAC-C2BEE2A77A7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8F907811-088B-4A7E-9284-5FA0C690E29E}">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41A132B2-E7EC-4C3B-B3EE-ABB73E07FCB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993075BC-523D-47A5-AA25-BA623EE2537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35F332E7-15E8-41E3-8122-7EDCC160EEE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BAB3F024-A7DC-4664-ADE2-14F94692DCD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AE581946-5651-43F0-92E0-04984C1D44D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B6538863-6BDE-4B61-9C68-39ACB589986E}">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74F6249E-00E6-480F-9160-20C9E70617F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FC59D8A8-BCFE-4308-A91C-B03DCE7B99C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5FFD0A6E-9D9F-4178-BC60-F3BCFDA38FA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65E15FAD-3C85-457D-B23D-5F6BA8117EF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16C5440B-2CF8-4C38-9935-3BBF99237CC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CE7FF351-926B-47C1-B0C7-0F430DBD8827}">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9F0411C5-637A-490A-83AB-0B53BE662CD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367AE11D-171E-47CB-A19F-FF1DF1F2E1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3999996C-E0C7-4B17-A47E-E67803431E4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38A38DC9-98D9-4CF9-9F0B-3943306A598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6DD33DC9-3233-4D5D-B9FA-F39A4C04BA1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E11482B4-0A7E-46D4-BB5D-6C25A927A6BF}">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70A7A0AB-7C72-4809-B2CE-28D16CEA6DC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913E097B-059E-4BAC-92C4-770DAABB309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6665F1A3-B285-4F75-AD9F-2DDA9CEB47E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DFEAC673-7903-474D-A39D-3E34FD4D2BE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E9032D83-1102-432D-A79B-9065D91A523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F4AB5A18-1E41-431E-9FD1-C2125DCE5030}">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DECD4EA2-3A49-4A41-B9B6-6D9A6D95937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230B1E3A-65A2-4AFD-9EA3-2E0D1729821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76AEF6CF-8A8A-4BF8-A649-945FE063A2F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3DAF8A2E-962B-4925-B496-E9F172698D3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74D0EA6C-83BA-4A5A-9A20-DF9DF4FA4D4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9089222B-2380-40EF-A4F7-93DD5DB3EC39}">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81E155E2-2E3B-4420-BA88-2CDCA1AB608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07B85A92-7698-4154-88DC-16921CF2BF9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DCCD7A9A-8175-473B-84A1-3D99100BB7B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9BF2ED2D-2450-455D-81F5-AC476561E33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28A45F19-8830-4ABB-98B2-90F2560D9B3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E437DD07-6CD6-42D1-869A-B0EDB4B817A9}">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7F3D5EDA-D90A-4714-A0EF-04E8C007DD2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F9A4109A-AE94-465B-A29A-67EDDD7C660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AF911836-97CD-47D3-BA8E-BC00D211332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182BFF6D-71EC-4103-8E40-649DFAD88A9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464761DD-51B5-40E2-9181-3D1C2D69B6E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16F3B061-9507-4B60-8C89-98D842B074AD}">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AB70102F-E541-4A61-A802-F8A5114B18A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6770C56B-1041-47A1-837A-C90A6D3D668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BCFCF20B-B7B4-41B5-80A9-6205B37585C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E4AB8846-BB28-4749-B51C-73D892C279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2E4C82C0-07AD-44ED-B53C-5396846FC03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E1E23FB2-218B-48DE-A4CE-18C70B3FE4E0}">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2189690C-EFBC-464F-A30F-5843118EF3A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0A0036A7-52C2-4EED-8B24-99A3EC0724C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9EEA87D6-A2D6-4AF4-A8DD-2612BBA0B6F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8B98B705-DF57-401F-B24E-F8B5036D1AA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50E5BE4E-2B9F-4FDB-8EEC-838B3EECCFB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D7566E32-3E88-40C0-9460-4B5CAC3111D8}">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22DEACB5-5443-4CE2-B423-E452A4258D5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571134BC-C5C1-47D2-A926-FB24752395D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B451C9CB-56E4-46DF-9DBA-1CAB7A17F13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7C457A0B-5479-4646-9354-FD9F2C17A38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42042DD4-FEE5-410A-8C01-7404E1A5107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FEA90DC0-AD6C-4CAC-971E-DAB6DF2AD333}">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8A93A554-7937-40B4-AFDE-E013A4D8692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F800F317-E071-4901-9444-C7106014C29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D3879B8A-AACF-48C7-9C6D-11D5F8373E7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DA497423-183F-4528-8415-3467FB15CA5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29C68B8C-F12D-4677-AF9A-2F1809F184A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A4CAFADA-D5D3-4A8E-A480-1E0F6CFCBC53}">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6F3F5551-96E1-4AB0-81AF-C4C2571D1A9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891A75C8-CD9F-4390-A699-9D39A08515F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56ED62BC-9220-4D97-A532-B2959E42DB6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0CFC1D55-B812-44CF-8074-B65673934BA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26947CDB-FD67-4EDD-ABD6-87FA3D8F8D5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83902671-7AED-4BF4-B7CC-204EE3408E91}">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115AD017-D638-4735-A2E2-B61E45836DB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5339A9CE-2EA8-408A-B18E-BF003E0AC4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39F0D0FA-14BF-44C3-8A49-8B7A1DADDFD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BE0124BB-E368-44B0-9E47-A4961AA004F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1EA6A7BD-A1E4-4EF4-8F5D-AC8B66BD3FA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F5A78D2E-2F1B-4B32-877F-E36B356F5D47}">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10CEB00F-4991-424E-8BA3-D45D8FCC38D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BAAD85C5-C3AF-4E5E-B967-1634E60A1AA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D4DA27C6-C18B-48E2-ADDA-90A4FF21905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E6A29B76-EF44-4353-968F-BFBE9AF5864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8247E5C3-5BA5-4614-BFE2-AE7AC7858C3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0D23222C-26DF-49FE-805B-DA886290AC81}">
      <text>
        <r>
          <rPr>
            <b/>
            <sz val="9"/>
            <color indexed="81"/>
            <rFont val="Tahoma"/>
            <family val="2"/>
          </rPr>
          <t>YULIED.PENARANDA:</t>
        </r>
        <r>
          <rPr>
            <sz val="9"/>
            <color indexed="81"/>
            <rFont val="Tahoma"/>
            <family val="2"/>
          </rPr>
          <t xml:space="preserve">
Se suma los recursos presupuestales (vigencia + reservas)</t>
        </r>
      </text>
    </comment>
    <comment ref="H125" authorId="2" shapeId="0" xr:uid="{A8A40C0B-96B0-481C-B6C3-02793310E687}">
      <text>
        <r>
          <rPr>
            <b/>
            <sz val="9"/>
            <color indexed="81"/>
            <rFont val="Tahoma"/>
            <family val="2"/>
          </rPr>
          <t>Gissel:</t>
        </r>
        <r>
          <rPr>
            <sz val="9"/>
            <color indexed="81"/>
            <rFont val="Tahoma"/>
            <family val="2"/>
          </rPr>
          <t xml:space="preserve">
El valor aumenta por concepto de traslado presupuestal.</t>
        </r>
      </text>
    </comment>
    <comment ref="Q125" authorId="2" shapeId="0" xr:uid="{BD067524-F7CA-4D29-8F3B-ED2E2BDC0574}">
      <text>
        <r>
          <rPr>
            <b/>
            <sz val="9"/>
            <color indexed="81"/>
            <rFont val="Tahoma"/>
            <family val="2"/>
          </rPr>
          <t>Gissel:</t>
        </r>
        <r>
          <rPr>
            <sz val="9"/>
            <color indexed="81"/>
            <rFont val="Tahoma"/>
            <family val="2"/>
          </rPr>
          <t xml:space="preserve">
El valor se incrementa con fundamento en los argumentos expuestos en el oficio con radicado 2020IE199734 - Traslado Presupuestal</t>
        </r>
      </text>
    </comment>
    <comment ref="R125" authorId="2" shapeId="0" xr:uid="{74898710-4960-416E-85DB-5C14E083F869}">
      <text>
        <r>
          <rPr>
            <b/>
            <sz val="9"/>
            <color indexed="81"/>
            <rFont val="Tahoma"/>
            <family val="2"/>
          </rPr>
          <t xml:space="preserve">Gissel:
</t>
        </r>
        <r>
          <rPr>
            <sz val="9"/>
            <color indexed="81"/>
            <rFont val="Tahoma"/>
            <family val="2"/>
          </rPr>
          <t>El valor se incrementa con fundamento en los argumentos expuestos en el oficio con radicado 2020IE214580 - Traslado Presupuesta</t>
        </r>
        <r>
          <rPr>
            <b/>
            <sz val="9"/>
            <color indexed="81"/>
            <rFont val="Tahoma"/>
            <family val="2"/>
          </rPr>
          <t>l</t>
        </r>
        <r>
          <rPr>
            <sz val="9"/>
            <color indexed="81"/>
            <rFont val="Tahoma"/>
            <family val="2"/>
          </rPr>
          <t xml:space="preserve">
</t>
        </r>
      </text>
    </comment>
    <comment ref="D128" authorId="0" shapeId="0" xr:uid="{25549DA7-E514-46A1-BC5F-4AD512301BC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9" authorId="0" shapeId="0" xr:uid="{3B4BF82C-6B22-4AF6-BC97-830EC969B49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0" authorId="0" shapeId="0" xr:uid="{98F81413-C4B7-4C21-867D-336168A6830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1" authorId="0" shapeId="0" xr:uid="{4B0115D0-1DA1-4150-BD43-3A5084292D3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2" authorId="0" shapeId="0" xr:uid="{3873F6FB-EB71-411E-A79D-2BECA0C4DDE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3" authorId="0" shapeId="0" xr:uid="{DF61E8CE-C337-47D8-90FE-EF8806F6CC40}">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F8D5F16A-0C31-4565-991E-076AB9AFB8D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CA255F13-8F0A-4E33-BB01-529CCD9EC86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21F13EFD-7D5F-4CEA-965E-134E81071CC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EB62553C-C049-4236-A7CD-F98AF1EF67E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5937AF22-1961-4515-A4F7-00A212E2DB1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4BFE2AE9-3EA6-47A2-A7F2-1337FB548BF6}">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C0128683-13DC-4A9A-A5D2-47AF0E052B8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1CD8FC73-B670-4587-AF08-117DBDEF773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083066BC-A23E-4D21-94F0-F45B82CDAA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1EE3C4E2-1811-425E-ADE2-F5CE8664E53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B7224A1B-258A-4BE7-A251-BFB9492291E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C9528819-DC99-4DEE-893D-728C9C1F0F32}">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673940D3-E4B7-4A55-A2E1-3D1C4AEADB4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7" authorId="0" shapeId="0" xr:uid="{7A4DAA02-2535-4111-BEC1-A7280651325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8" authorId="0" shapeId="0" xr:uid="{2725081A-1F9E-4CA6-972A-1CA8CD7579E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9" authorId="0" shapeId="0" xr:uid="{2AD6905B-D2C2-4E82-B3EC-35DA0ECCCED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0" authorId="0" shapeId="0" xr:uid="{EBD5C9D8-C084-497C-B002-B8084CB4E9D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1" authorId="0" shapeId="0" xr:uid="{3EAC3D67-F884-497D-B4AC-F956985E99E7}">
      <text>
        <r>
          <rPr>
            <b/>
            <sz val="9"/>
            <color indexed="81"/>
            <rFont val="Tahoma"/>
            <family val="2"/>
          </rPr>
          <t>YULIED.PENARANDA:</t>
        </r>
        <r>
          <rPr>
            <sz val="9"/>
            <color indexed="81"/>
            <rFont val="Tahoma"/>
            <family val="2"/>
          </rPr>
          <t xml:space="preserve">
Se suma los recursos presupuestales (vigencia + reservas)</t>
        </r>
      </text>
    </comment>
    <comment ref="D152" authorId="0" shapeId="0" xr:uid="{6F1EE714-D6DA-4165-B298-716F62DE34A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3" authorId="0" shapeId="0" xr:uid="{DFF77D6A-E78C-42A3-9D55-39117D91419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4" authorId="0" shapeId="0" xr:uid="{A2822688-6577-4877-960A-F2F0B071657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5" authorId="0" shapeId="0" xr:uid="{42952249-0C59-4B0A-ACCB-4D1A1ACE824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6" authorId="0" shapeId="0" xr:uid="{D3034EED-86F0-40D0-BA57-629F5AE0CB0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7" authorId="0" shapeId="0" xr:uid="{8F9206FB-BFBC-42DE-806D-8D1668A6C8E2}">
      <text>
        <r>
          <rPr>
            <b/>
            <sz val="9"/>
            <color indexed="81"/>
            <rFont val="Tahoma"/>
            <family val="2"/>
          </rPr>
          <t>YULIED.PENARANDA:</t>
        </r>
        <r>
          <rPr>
            <sz val="9"/>
            <color indexed="81"/>
            <rFont val="Tahoma"/>
            <family val="2"/>
          </rPr>
          <t xml:space="preserve">
Se suma los recursos presupuestales (vigencia + reservas)</t>
        </r>
      </text>
    </comment>
    <comment ref="D158" authorId="0" shapeId="0" xr:uid="{030AFBD8-5119-4F26-8F5E-3413ABC8A8C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9" authorId="0" shapeId="0" xr:uid="{CF8A22D3-E4EA-4047-847F-6E0104C6A24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0" authorId="0" shapeId="0" xr:uid="{92FA9748-B7CC-419D-844F-FD96C8B04DE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1" authorId="0" shapeId="0" xr:uid="{9C7CE167-06C1-4D6F-B82E-65E8BD2880B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2" authorId="0" shapeId="0" xr:uid="{042AA36A-D9E0-4D0A-B335-39B52776AA7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3" authorId="0" shapeId="0" xr:uid="{68D59EAD-2E0B-46EA-A4B7-6874E5E9F7A2}">
      <text>
        <r>
          <rPr>
            <b/>
            <sz val="9"/>
            <color indexed="81"/>
            <rFont val="Tahoma"/>
            <family val="2"/>
          </rPr>
          <t>YULIED.PENARANDA:</t>
        </r>
        <r>
          <rPr>
            <sz val="9"/>
            <color indexed="81"/>
            <rFont val="Tahoma"/>
            <family val="2"/>
          </rPr>
          <t xml:space="preserve">
Se suma los recursos presupuestales (vigencia + reservas)</t>
        </r>
      </text>
    </comment>
    <comment ref="D164" authorId="0" shapeId="0" xr:uid="{26A8C671-CEC7-437A-BD1C-8B2679A4C8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5" authorId="0" shapeId="0" xr:uid="{ABBBA6D3-4C65-4D55-A8B6-DFB05920B22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6" authorId="0" shapeId="0" xr:uid="{E71B527E-EACA-4C30-B092-533B0DDEAEA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7" authorId="0" shapeId="0" xr:uid="{2A570A59-0BF2-47C9-92A1-03B236A2328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8" authorId="0" shapeId="0" xr:uid="{E0C82B8F-FCC1-44FA-A714-1F27C8448B6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9" authorId="0" shapeId="0" xr:uid="{7DBA3C66-CABC-44BC-BDDD-12B2C350D808}">
      <text>
        <r>
          <rPr>
            <b/>
            <sz val="9"/>
            <color indexed="81"/>
            <rFont val="Tahoma"/>
            <family val="2"/>
          </rPr>
          <t>YULIED.PENARANDA:</t>
        </r>
        <r>
          <rPr>
            <sz val="9"/>
            <color indexed="81"/>
            <rFont val="Tahoma"/>
            <family val="2"/>
          </rPr>
          <t xml:space="preserve">
Se suma los recursos presupuestales (vigencia + reservas)</t>
        </r>
      </text>
    </comment>
    <comment ref="D170" authorId="0" shapeId="0" xr:uid="{497C7ABA-01EA-4C5F-A97E-5DF2D425DC6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1" authorId="0" shapeId="0" xr:uid="{F59A9865-5A72-47B6-A5E9-C30D56C7F2D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2" authorId="0" shapeId="0" xr:uid="{1F3575A9-CA27-4E25-9E46-41769090DA0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3" authorId="0" shapeId="0" xr:uid="{DB60BC7D-4865-4454-9908-389E4C4B71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4" authorId="0" shapeId="0" xr:uid="{3843597C-45D6-40FB-93D9-C1920250DAB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5" authorId="0" shapeId="0" xr:uid="{405F23BF-4EB6-4DB8-B0F4-CF72A63D4C2C}">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2D59DD7A-48D7-40C4-8C9F-BEA3CB40D2D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858EFB90-7E00-4ABC-BCB4-48CEBC0E700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1E04D8F4-F4A2-4B0F-A3B8-BF94EB932BB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2E018DDB-0196-4758-A803-949D68E6019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A89FF093-6B58-47E7-80DA-6BD3BD6B5D1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E7EFEBFF-039F-43DB-A5DE-1C5EA87A34C7}">
      <text>
        <r>
          <rPr>
            <b/>
            <sz val="9"/>
            <color indexed="81"/>
            <rFont val="Tahoma"/>
            <family val="2"/>
          </rPr>
          <t>YULIED.PENARANDA:</t>
        </r>
        <r>
          <rPr>
            <sz val="9"/>
            <color indexed="81"/>
            <rFont val="Tahoma"/>
            <family val="2"/>
          </rPr>
          <t xml:space="preserve">
Se suma los recursos presupuestales (vigencia + reservas)</t>
        </r>
      </text>
    </comment>
    <comment ref="D182" authorId="0" shapeId="0" xr:uid="{3D679474-87B1-4277-896D-85F6174230B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3" authorId="0" shapeId="0" xr:uid="{9E93F231-A044-4D4D-850A-33B49A8ABA7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4" authorId="0" shapeId="0" xr:uid="{F1D89237-0D9A-4D73-9293-FF6711131CF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5" authorId="0" shapeId="0" xr:uid="{F86ADC0D-77B6-419D-B257-4DA68AF6E35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6" authorId="0" shapeId="0" xr:uid="{F2B1F0AC-D6FE-4522-9E47-F120E707456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7" authorId="0" shapeId="0" xr:uid="{CA513E8C-9CEC-4C16-ACFC-2090636644A2}">
      <text>
        <r>
          <rPr>
            <b/>
            <sz val="9"/>
            <color indexed="81"/>
            <rFont val="Tahoma"/>
            <family val="2"/>
          </rPr>
          <t>YULIED.PENARANDA:</t>
        </r>
        <r>
          <rPr>
            <sz val="9"/>
            <color indexed="81"/>
            <rFont val="Tahoma"/>
            <family val="2"/>
          </rPr>
          <t xml:space="preserve">
Se suma los recursos presupuestales (vigencia + reservas)</t>
        </r>
      </text>
    </comment>
    <comment ref="D188" authorId="0" shapeId="0" xr:uid="{3E5BEEAB-1283-4B2F-BCBB-AC5E412E17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9" authorId="0" shapeId="0" xr:uid="{BADF3543-0158-4E7C-8113-E0B9A54927D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0" authorId="0" shapeId="0" xr:uid="{AA25A6FE-7344-4A33-A471-11E6E5F8D58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1" authorId="0" shapeId="0" xr:uid="{2FAFF4D8-E344-410A-A84F-2460096524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2" authorId="0" shapeId="0" xr:uid="{8913EE8E-14EC-46FB-9E7A-A8096C206FB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3" authorId="0" shapeId="0" xr:uid="{75672EAC-23B7-42CB-B337-B9CEFEC03BDB}">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A5B7BB9A-D6A8-455F-8D88-9EE1F2A4C44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94870F14-9C0E-40E7-A442-A054B3459CE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5391ACE0-C9E3-4488-BE09-1921314330D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14B640BC-5811-4090-8A44-686567C4A23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97B5DC2F-1326-4303-8C6B-A959D8E1862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CC5306B7-B4B3-4812-A97F-F6B76DDF7B2D}">
      <text>
        <r>
          <rPr>
            <b/>
            <sz val="9"/>
            <color indexed="81"/>
            <rFont val="Tahoma"/>
            <family val="2"/>
          </rPr>
          <t>YULIED.PENARANDA:</t>
        </r>
        <r>
          <rPr>
            <sz val="9"/>
            <color indexed="81"/>
            <rFont val="Tahoma"/>
            <family val="2"/>
          </rPr>
          <t xml:space="preserve">
Se suma los recursos presupuestales (vigencia + reservas)</t>
        </r>
      </text>
    </comment>
    <comment ref="D200" authorId="0" shapeId="0" xr:uid="{33727BEF-AFB0-47B7-89DE-5A8F77BAFD8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26613D8F-C4CC-4863-AA8A-C16E0C8EAAE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C6CA62D2-2024-4773-8F12-3A4E417E9D9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2F848C40-01F4-4443-B901-2C1E175FE7C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0110B1BC-0B6C-4DB3-8B8C-E7C9704B9F3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EE842F58-D50E-4B27-9B59-F2B79250E712}">
      <text>
        <r>
          <rPr>
            <b/>
            <sz val="9"/>
            <color indexed="81"/>
            <rFont val="Tahoma"/>
            <family val="2"/>
          </rPr>
          <t>YULIED.PENARANDA:</t>
        </r>
        <r>
          <rPr>
            <sz val="9"/>
            <color indexed="81"/>
            <rFont val="Tahoma"/>
            <family val="2"/>
          </rPr>
          <t xml:space="preserve">
Se suma los recursos presupuestales (vigencia + reservas)</t>
        </r>
      </text>
    </comment>
    <comment ref="D206" authorId="0" shapeId="0" xr:uid="{632B57ED-E258-4BE0-94CF-2C0A5F609B5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7" authorId="0" shapeId="0" xr:uid="{0E7BAF1E-AEDF-4A4E-8878-CFFEDE74F62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8" authorId="0" shapeId="0" xr:uid="{E58E222D-85D4-4A65-B952-6828A64D5D7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9" authorId="0" shapeId="0" xr:uid="{A0DF6966-DF80-48C3-8E43-74D8C60FFF1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0" authorId="0" shapeId="0" xr:uid="{D8A8455B-8BD3-4659-8045-49A7C0A42FA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1" authorId="0" shapeId="0" xr:uid="{97A069F2-0CB7-4040-BDB4-A6D8932ED5B2}">
      <text>
        <r>
          <rPr>
            <b/>
            <sz val="9"/>
            <color indexed="81"/>
            <rFont val="Tahoma"/>
            <family val="2"/>
          </rPr>
          <t>YULIED.PENARANDA:</t>
        </r>
        <r>
          <rPr>
            <sz val="9"/>
            <color indexed="81"/>
            <rFont val="Tahoma"/>
            <family val="2"/>
          </rPr>
          <t xml:space="preserve">
Se suma los recursos presupuestales (vigencia + reservas)</t>
        </r>
      </text>
    </comment>
    <comment ref="D212" authorId="0" shapeId="0" xr:uid="{983FFBFD-930A-4F55-9F87-2E0245A0722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3" authorId="0" shapeId="0" xr:uid="{A508E548-3059-420F-B5A2-95889007647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4" authorId="0" shapeId="0" xr:uid="{BE971006-37F0-4AF9-BD1C-B8CD3EED66D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5" authorId="0" shapeId="0" xr:uid="{691FA7D6-07BC-480F-BF79-D08A2B7156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6" authorId="0" shapeId="0" xr:uid="{E3695086-05BD-44C2-9B8A-45D1D784E65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7" authorId="0" shapeId="0" xr:uid="{D05B6374-6917-4C06-AD2F-756A843FBF51}">
      <text>
        <r>
          <rPr>
            <b/>
            <sz val="9"/>
            <color indexed="81"/>
            <rFont val="Tahoma"/>
            <family val="2"/>
          </rPr>
          <t>YULIED.PENARANDA:</t>
        </r>
        <r>
          <rPr>
            <sz val="9"/>
            <color indexed="81"/>
            <rFont val="Tahoma"/>
            <family val="2"/>
          </rPr>
          <t xml:space="preserve">
Se suma los recursos presupuestales (vigencia + reservas)</t>
        </r>
      </text>
    </comment>
    <comment ref="D218" authorId="0" shapeId="0" xr:uid="{3544A82C-04DF-4101-9A06-BFE4F1A99F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9" authorId="0" shapeId="0" xr:uid="{6D92F07E-F993-4525-91C5-203A983229D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0" authorId="0" shapeId="0" xr:uid="{EE5666E6-35C1-4C62-BD2B-250A582D8BA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1" authorId="0" shapeId="0" xr:uid="{2FF0A104-0149-4B3E-8C9E-C53DD844147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2" authorId="0" shapeId="0" xr:uid="{5E446190-C85B-4254-B257-7789E91732B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3" authorId="0" shapeId="0" xr:uid="{FB23F687-2747-42DC-85F1-E8D6BE50CD84}">
      <text>
        <r>
          <rPr>
            <b/>
            <sz val="9"/>
            <color indexed="81"/>
            <rFont val="Tahoma"/>
            <family val="2"/>
          </rPr>
          <t>YULIED.PENARANDA:</t>
        </r>
        <r>
          <rPr>
            <sz val="9"/>
            <color indexed="81"/>
            <rFont val="Tahoma"/>
            <family val="2"/>
          </rPr>
          <t xml:space="preserve">
Se suma los recursos presupuestales (vigencia + reservas)</t>
        </r>
      </text>
    </comment>
    <comment ref="D224" authorId="0" shapeId="0" xr:uid="{FDFF7B5B-CD69-4496-9BCE-2246034E552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5" authorId="0" shapeId="0" xr:uid="{A2641335-D591-40E6-AFD9-09CE035F57F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6" authorId="0" shapeId="0" xr:uid="{24E0A5BD-0C42-411A-8946-7A4F9C05C4F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7" authorId="0" shapeId="0" xr:uid="{35CB4DFE-3D5D-4290-AF91-5F9E55F98F1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8" authorId="0" shapeId="0" xr:uid="{8AA118C9-3165-436D-8B1E-48C541887A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9" authorId="0" shapeId="0" xr:uid="{7EACEB4E-A3A0-4BA5-A171-2E4D530BF31F}">
      <text>
        <r>
          <rPr>
            <b/>
            <sz val="9"/>
            <color indexed="81"/>
            <rFont val="Tahoma"/>
            <family val="2"/>
          </rPr>
          <t>YULIED.PENARANDA:</t>
        </r>
        <r>
          <rPr>
            <sz val="9"/>
            <color indexed="81"/>
            <rFont val="Tahoma"/>
            <family val="2"/>
          </rPr>
          <t xml:space="preserve">
Se suma los recursos presupuestales (vigencia + reservas)</t>
        </r>
      </text>
    </comment>
    <comment ref="D230" authorId="0" shapeId="0" xr:uid="{A15145C0-BB67-486F-A608-CC30D930425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1" authorId="0" shapeId="0" xr:uid="{08B6F08A-64D6-4744-A625-59DAF92C5A1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2" authorId="0" shapeId="0" xr:uid="{2DDFDC07-FEC7-4E35-B929-3E151CB126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3" authorId="0" shapeId="0" xr:uid="{37715A56-7CFA-4053-BA49-03C70E22B1A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4" authorId="0" shapeId="0" xr:uid="{2488CA49-9C4C-4173-919E-68E6D47351B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5" authorId="0" shapeId="0" xr:uid="{0ACC7928-7B58-4CB2-9E3F-6E3BA5399419}">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8CBEFF5D-B6BD-4A5A-AB65-17763814642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5EEE5FB8-BE53-41D1-9328-653210720EF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2B32C8C2-DB69-4EEA-8CF2-C271AC0EE92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BE8C3AF4-5C14-47F8-A228-B0E023D7C71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35CA092F-00EA-4CB5-B1CC-47CA79195BF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AEBA6C09-6158-4F36-B3D7-687D6BA22C71}">
      <text>
        <r>
          <rPr>
            <b/>
            <sz val="9"/>
            <color indexed="81"/>
            <rFont val="Tahoma"/>
            <family val="2"/>
          </rPr>
          <t>YULIED.PENARANDA:</t>
        </r>
        <r>
          <rPr>
            <sz val="9"/>
            <color indexed="81"/>
            <rFont val="Tahoma"/>
            <family val="2"/>
          </rPr>
          <t xml:space="preserve">
Se suma los recursos presupuestales (vigencia + reservas)</t>
        </r>
      </text>
    </comment>
    <comment ref="H243" authorId="2" shapeId="0" xr:uid="{F4F7E809-AC46-40C7-86B0-E1590AEE0490}">
      <text>
        <r>
          <rPr>
            <b/>
            <sz val="9"/>
            <color indexed="81"/>
            <rFont val="Tahoma"/>
            <family val="2"/>
          </rPr>
          <t>Gissel:</t>
        </r>
        <r>
          <rPr>
            <sz val="9"/>
            <color indexed="81"/>
            <rFont val="Tahoma"/>
            <family val="2"/>
          </rPr>
          <t xml:space="preserve">
El valor disminuye por concepto de traslado presupuestal.</t>
        </r>
      </text>
    </comment>
    <comment ref="Q243" authorId="2" shapeId="0" xr:uid="{738E48E5-9A7B-491E-AD5D-5635CC7BEF9A}">
      <text>
        <r>
          <rPr>
            <b/>
            <sz val="9"/>
            <color indexed="81"/>
            <rFont val="Tahoma"/>
            <family val="2"/>
          </rPr>
          <t xml:space="preserve">Gissel:
</t>
        </r>
        <r>
          <rPr>
            <sz val="9"/>
            <color indexed="81"/>
            <rFont val="Tahoma"/>
            <family val="2"/>
          </rPr>
          <t>El valor se reduce con fundamento en los argumentos expuestos en el oficio con radicado 2020IE199734 - Traslado Presupuesta</t>
        </r>
        <r>
          <rPr>
            <b/>
            <sz val="9"/>
            <color indexed="81"/>
            <rFont val="Tahoma"/>
            <family val="2"/>
          </rPr>
          <t>l</t>
        </r>
      </text>
    </comment>
    <comment ref="R243" authorId="2" shapeId="0" xr:uid="{1A6C87A7-C314-49A5-85CD-9937A6AB700D}">
      <text>
        <r>
          <rPr>
            <b/>
            <sz val="9"/>
            <color indexed="81"/>
            <rFont val="Tahoma"/>
            <family val="2"/>
          </rPr>
          <t>Gissel:</t>
        </r>
        <r>
          <rPr>
            <sz val="9"/>
            <color indexed="81"/>
            <rFont val="Tahoma"/>
            <family val="2"/>
          </rPr>
          <t xml:space="preserve">
El valor se incrementa con fundamento en los argumentos expuestos en el oficio con radicado 2020IE214580 - Traslado Presupuestal
</t>
        </r>
      </text>
    </comment>
    <comment ref="D246" authorId="0" shapeId="0" xr:uid="{0ABF7AEA-AA5C-4A4B-B901-5F7C8FAD830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A246" authorId="3" shapeId="0" xr:uid="{C9955FFC-DE56-45B2-AAD8-7D1696EABC4A}">
      <text>
        <r>
          <rPr>
            <b/>
            <sz val="9"/>
            <color indexed="81"/>
            <rFont val="Tahoma"/>
            <family val="2"/>
          </rPr>
          <t>DCA:</t>
        </r>
        <r>
          <rPr>
            <sz val="9"/>
            <color indexed="81"/>
            <rFont val="Tahoma"/>
            <family val="2"/>
          </rPr>
          <t xml:space="preserve">
No se registra avance físico pero si presupuestal, ya que por la dinámica per se que tiene el proceso de contratación de personal los compromisos fueron suscritos al finalizar el periodo, lo que dio lugar a ejecutar actividades de identificación y organización, las cuales contribuyen al proceso pero no a la magnitud.</t>
        </r>
      </text>
    </comment>
    <comment ref="D247" authorId="0" shapeId="0" xr:uid="{97E6D905-A529-44C8-A7F2-0D4FAE5BF43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8" authorId="0" shapeId="0" xr:uid="{92B8FE0B-070E-40B5-9301-5712839EF28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9" authorId="0" shapeId="0" xr:uid="{45F314AD-0F6E-4F48-8277-243A0705588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0" authorId="0" shapeId="0" xr:uid="{1C0DEA01-5152-494A-87F2-27FB0D9E774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1" authorId="0" shapeId="0" xr:uid="{81E65D62-FE39-41E7-AD70-6FFE61B66098}">
      <text>
        <r>
          <rPr>
            <b/>
            <sz val="9"/>
            <color indexed="81"/>
            <rFont val="Tahoma"/>
            <family val="2"/>
          </rPr>
          <t>YULIED.PENARANDA:</t>
        </r>
        <r>
          <rPr>
            <sz val="9"/>
            <color indexed="81"/>
            <rFont val="Tahoma"/>
            <family val="2"/>
          </rPr>
          <t xml:space="preserve">
Se suma los recursos presupuestales (vigencia + reservas)</t>
        </r>
      </text>
    </comment>
    <comment ref="D252" authorId="0" shapeId="0" xr:uid="{D8E4CD44-2C33-4702-89E1-6729776C61D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3" authorId="0" shapeId="0" xr:uid="{957A055A-869D-4DE9-827E-F24C3F90747A}">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4" authorId="0" shapeId="0" xr:uid="{A7263D37-3BFC-4F38-A471-F9A4B521C7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DELL</author>
    <author>edwar ortiz</author>
  </authors>
  <commentList>
    <comment ref="A4" authorId="0" shapeId="0" xr:uid="{5B508202-BC18-4808-8C37-724066E4BE35}">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53C6CEDE-638F-42E9-8D69-7360FDAEB3AF}">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6EAF6A0-8251-47B6-923C-52B90CF132FE}">
      <text>
        <r>
          <rPr>
            <b/>
            <sz val="9"/>
            <color indexed="81"/>
            <rFont val="Tahoma"/>
            <family val="2"/>
          </rPr>
          <t>YULIED.PENARANDA:</t>
        </r>
        <r>
          <rPr>
            <sz val="9"/>
            <color indexed="81"/>
            <rFont val="Tahoma"/>
            <family val="2"/>
          </rPr>
          <t xml:space="preserve">
Relacionar el período del reporte</t>
        </r>
      </text>
    </comment>
    <comment ref="A8" authorId="0" shapeId="0" xr:uid="{EB56514D-A15E-47D9-ACDC-82BBD7F8776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7C2A4F26-FD00-4977-8635-CE01740A34F3}">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294E5A1-0E5C-4BF5-AE60-79E3F78AE553}">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39FC0133-EBB7-491C-9339-AC803778C708}">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88B56BB5-DA23-47E6-BF66-5E66B71DFDC8}">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6D1FA247-CE96-449C-BD29-CE339A40F5DE}">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ADBC7E8C-CFE7-4242-9EA8-CAC1B0480B1F}">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FBA699E8-C4FE-4FCF-94B2-081507858832}">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91EE6528-50DC-47E0-9660-BB51BF6A6E1B}">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AE13FEEE-0C44-4F09-B09F-92D9FD084ED4}">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CCD07291-0DF1-46BD-8C7E-64E150D3F0FB}">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A38FC12-F246-46B7-A655-AF08614208FB}">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25B74ECE-37BF-4969-A36A-406B3791100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524085C7-5E03-4F33-9614-DE95677EB633}">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47B559E-7B64-4AE2-B2CF-73157E736677}">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778DDB06-CBD2-4BCB-9F83-9155F48608D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E7962C1-8445-48ED-85DC-94F46CCC0FDF}">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A2C62146-5ABD-40A7-8297-372FB49D7E2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AEEDB07C-9311-49F5-B652-D412DCFC6A1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B362ECFE-F18C-431F-8DC0-61E3EA20233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EE582BEE-FF92-48F1-9F09-03E2B184DC5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892534F1-07FC-4E64-9D15-5F9F517F249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8EC36EF5-1349-457E-BDCD-AFE0571AF1E7}">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B64E3068-556A-4DAB-9F63-542FCC1DEC2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F81EE909-30C2-4AD1-8A74-62A768894DA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D82337A1-466B-49CB-999E-2F5EE7A646B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3097292C-BFC6-4ED4-81D5-7E719C15F26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D914B4D-BE0D-49C9-A640-9B2FF1C672A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645A82DF-A7BD-4CC6-96FA-0E61226D3CA6}">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97792295-A32A-4C3D-8DBD-4088EB8DE87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3962A1D6-3412-40A6-8A0E-27EBB486CF3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C8EDCC7D-E994-43F2-A88A-303DDA90C7D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5953FAE6-E8DD-4F10-8C84-F8A45720849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EF4FDC2B-C5BC-48A6-973E-73C12A7247D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335D37BA-3724-49DA-A6A1-7BF82B7666C5}">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36196084-ED47-47C7-8E9B-7E4F5CAD1E0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80A282C-3220-4B20-91D7-A3738AD4E41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66A32D6E-25EF-443C-900F-7D3DAAA1634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4B96E82-1EC7-49DD-AB19-DEE17DA990F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1EDDDCFA-E8EE-4A14-A9C1-879A702A682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E685106D-5777-40AA-B5E2-3BEAB25BD7B4}">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551BB4DD-EB42-4CA6-9319-A04347F1DA0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CFF31D97-C6C1-47FE-870F-64A42C5B974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A297547E-DA65-4FC4-B3FF-5A0C1D72E43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74432438-1224-41F2-B3B4-EC3129B2BD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B58B73B7-A533-4945-8D4A-A02594F35EE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52AA4888-B588-4D8F-9E1B-C4EB8F9ABFFF}">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6FA9DA7A-5128-4148-86DD-772DC78DDBD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2B910972-18DC-40B3-B9AA-706A5B30A8F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69199331-051D-4050-9E83-E283B7E165F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1A83976F-019E-4768-BE81-ADA354BBDA5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7FD227B2-33D3-4B9D-A92A-5F231D7FF5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436651FF-8EF3-4139-9ECD-59889076DA0A}">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F95D0DC3-7C3E-4A62-8A05-B94DE6F1E09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A80BFA1-4326-4215-B8DD-2F3A82E70D9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12CBC45C-DC47-4BA5-87BA-2B7E451BB0B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AEAF9FD7-2894-4971-BFFE-26E9B586042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3E132CFD-64DA-4002-8488-2C6CB277BE4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CF2A5209-11F5-4BE4-A34E-26F0DAC5416D}">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1F0FE644-F4F7-401B-A21A-7DF8EECC74F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58263E28-B09C-4C8E-997A-2360084849E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9EC3E80-CEAD-453D-BC5D-98553EC7044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1C2176EA-19F3-4D72-9DC7-1A30F8527AA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ACF4E271-8656-40B4-9ADB-4ED4EC91E61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1316BDBF-EC34-48D8-9A92-67D823134A60}">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38220541-86E4-4A76-BC97-EE9734D5EE9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57200E6F-9C16-4EB2-9A91-5A46AE1BF92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A639F007-F89E-4E4C-9104-9366047671E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F555E9E8-124C-44FB-BD26-262B699C648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C02078BE-9490-4206-AA82-D051690A350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BABFFA66-A598-4FBA-8472-B8641C02B2AA}">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B60F5312-4E97-43F7-A5B6-1E60966A4AD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7B8EE298-5D9A-4F4B-8924-5380248C46C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A2B0E73E-3EB2-426B-8312-70A36168140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0768D656-37A5-4AE2-94C2-52AC03CC17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937D9A61-A7CD-48A4-A646-BCF70182094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2DBCD3F1-9BAC-4407-8B85-5009DA7C779F}">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B1710655-B0F3-4103-9BA0-6970B0CB849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967EC57B-5585-4CE5-96F9-E33698D6B0E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0B398ADF-0043-4637-8142-857141A8D98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E4BC39D8-6D4E-4C89-8550-FA3FE00289A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BC51EB8A-038A-48EA-B2CA-B9AE5B3129A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9F0E0A26-DE12-41E9-A415-80779FCB5DF6}">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FB0E4C17-F3DD-4802-A7A4-D8750EB8517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CEB60CF3-FEB5-4BF7-8447-D51A4D7C07D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B10C80C9-C8A8-45F3-8508-BC53D1CF11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8F8B53C5-5A06-41CB-8095-61E1D256AF5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E579A339-E24E-496B-B6CA-29D8C2E07AC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98847761-9E33-45C8-8306-4ACDF8660093}">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EF4C4856-704E-4313-81EB-74B3A8292D6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63D0D6C5-FD60-47EE-9882-4EB42995C54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6D6A40F4-E6D1-4B45-B7BD-5EEB5845064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F2A1334D-548D-4764-A88D-910521420DC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8D77B512-E537-4BBC-AE1C-A3AFA65089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D21964FE-B4F3-47CA-97EB-2DB8512B31C0}">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336FC6AE-78F1-4BEE-AFD2-ED404302BA8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E7982C25-5612-4D6C-9E14-B134C7D0426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4083B215-A004-4FAA-8EE0-C3339F6443A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B9CDAA06-EC9D-450C-AA75-99479C80D29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368CCA1C-A238-41BB-814E-19FD66857D8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2A68A730-CB31-42D0-89B7-A584628D9481}">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1BE843D8-F021-48B4-861E-42A7E20CD89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9FD18F5F-385F-492D-AB01-083E7D3C4CC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A9053495-1D7F-4931-94A6-0591BA580B1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CEDA7476-0BFC-4007-82A4-FF9FF875C9D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AFE95B16-6D57-4832-BED7-36F69D2EEB0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D0E9EEE1-D4A6-4AA2-93E4-68A2E6624C84}">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3DD77B8A-C4F3-436C-BC34-38454CF4411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94720E28-A0EA-49DD-9F3D-30E6A8B91E0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43637A8A-EA38-4101-9369-3A831A361BF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966AC26C-0B0F-4602-B17D-1DF0A36D234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AA6BF82E-8191-4643-A869-54EBA5DDC13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904DF84C-B46C-4A2E-A199-230911E28E70}">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DBA263C6-68CC-4991-9E16-6DFCB2510BF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403E8AFA-AD2A-45A6-812E-F52F3A8EA58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1E7DA489-E937-4A22-9D8C-A4DC734B79A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A6466170-D18C-4587-95E6-6114F76D76E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ED19ED60-12C5-4001-9410-674DB789323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ECBA384F-2B94-4654-B2CA-41C24C541D62}">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D57C7CAF-B816-4A64-9B6B-87479DEC1FC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B937E44C-EBD6-46E4-81F0-7520A40ED87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DEBF18D2-1FA6-4AFA-A56B-0C027749586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09C3D347-5AE4-4555-8F09-F76422C8E09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927FD0E6-42DB-4F47-AE03-7BF5B399C31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6E3FA7DD-F22A-499A-9B86-A54A935EDC93}">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1F9901A5-6C76-4885-BFDB-8FB15F7F13D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06BE9D9B-C562-4550-975A-9EC38A062B2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DFC61CB6-E505-4B06-98EB-5E9A43785FB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AB91BE90-A0D6-4CFB-98EB-C41BB1F10D7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B2613A8A-8F22-4F94-84F8-2538D8E1BAC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2B541F48-817F-4F64-8667-C74F07835FBB}">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EC7F8084-D3B3-4FD7-849A-712BBF6C686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7AF1C9F0-2139-444E-9881-3D7B91C1FA9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9A3B6ED6-913A-439F-BBBE-075C5A6EBD7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C82D1D4A-32CE-4A97-AC9F-D888897065B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88D64075-5322-4643-A07A-4D7AE75BD66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D562215A-BA20-46B9-A410-02B55D8FC6E9}">
      <text>
        <r>
          <rPr>
            <b/>
            <sz val="9"/>
            <color indexed="81"/>
            <rFont val="Tahoma"/>
            <family val="2"/>
          </rPr>
          <t>YULIED.PENARANDA:</t>
        </r>
        <r>
          <rPr>
            <sz val="9"/>
            <color indexed="81"/>
            <rFont val="Tahoma"/>
            <family val="2"/>
          </rPr>
          <t xml:space="preserve">
Se suma los recursos presupuestales (vigencia + reservas)</t>
        </r>
      </text>
    </comment>
    <comment ref="Q131" authorId="2" shapeId="0" xr:uid="{793F86AE-9927-40BE-A31C-9389CFF02624}">
      <text>
        <r>
          <rPr>
            <b/>
            <sz val="9"/>
            <color indexed="81"/>
            <rFont val="Tahoma"/>
            <family val="2"/>
          </rPr>
          <t>Gissel:</t>
        </r>
        <r>
          <rPr>
            <sz val="9"/>
            <color indexed="81"/>
            <rFont val="Tahoma"/>
            <family val="2"/>
          </rPr>
          <t xml:space="preserve">
El valor se incrementa con fundamento en los argumentos expuestos en el oficio con radicado 2020IE199734 - Traslado Presupuestal</t>
        </r>
      </text>
    </comment>
    <comment ref="R131" authorId="2" shapeId="0" xr:uid="{33EF7989-2A99-4A60-8AD6-F14682E1258A}">
      <text>
        <r>
          <rPr>
            <b/>
            <sz val="9"/>
            <color indexed="81"/>
            <rFont val="Tahoma"/>
            <family val="2"/>
          </rPr>
          <t xml:space="preserve">Gissel:
</t>
        </r>
        <r>
          <rPr>
            <sz val="9"/>
            <color indexed="81"/>
            <rFont val="Tahoma"/>
            <family val="2"/>
          </rPr>
          <t>El valor se incrementa con fundamento en los argumentos expuestos en el oficio con radicado 2020IE214580 - Traslado Presupuesta</t>
        </r>
        <r>
          <rPr>
            <b/>
            <sz val="9"/>
            <color indexed="81"/>
            <rFont val="Tahoma"/>
            <family val="2"/>
          </rPr>
          <t>l</t>
        </r>
        <r>
          <rPr>
            <sz val="9"/>
            <color indexed="81"/>
            <rFont val="Tahoma"/>
            <family val="2"/>
          </rPr>
          <t xml:space="preserve">
</t>
        </r>
      </text>
    </comment>
    <comment ref="D134" authorId="0" shapeId="0" xr:uid="{71E1D478-DE03-4B8A-8688-DE4F75D49B6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BE8FA37A-305E-4B94-972C-4EDF06F2A3B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9B756E1A-0299-45B2-BD45-85DD4D74E8E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AD6DDD40-0C0A-46AF-98CC-1B730C723D6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274E269C-3F49-418A-9139-2217D0D1087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05A1473C-97B0-4094-9971-AC15E70C6B3D}">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C298FF56-E5C6-4543-AB63-E45B6931187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B4BD2DD9-BFAF-46CE-9B94-CAB43B20591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76C7A2DC-565A-482E-A4D6-DBB66344075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1E067867-F536-4BE2-86D5-34FE2D5FBDC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4F9EB80D-3093-42C1-BCF0-6129EEB6BEC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C6DD5094-A83F-423D-BCC5-2952824CEDAE}">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FD3BFC9D-352D-4B75-9B59-38DC4C95F59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7" authorId="0" shapeId="0" xr:uid="{30E6D279-444A-4EE6-BA62-238BD11D41D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8" authorId="0" shapeId="0" xr:uid="{391E8595-FDCE-43A0-8538-2DD0DF11A60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9" authorId="0" shapeId="0" xr:uid="{FDF0936B-5698-47CF-B753-B0C13BD0F67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0" authorId="0" shapeId="0" xr:uid="{796E24C4-08BE-40E4-9786-781545443DA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1" authorId="0" shapeId="0" xr:uid="{D683E858-6D24-4F22-BD74-B7E6BC6294F1}">
      <text>
        <r>
          <rPr>
            <b/>
            <sz val="9"/>
            <color indexed="81"/>
            <rFont val="Tahoma"/>
            <family val="2"/>
          </rPr>
          <t>YULIED.PENARANDA:</t>
        </r>
        <r>
          <rPr>
            <sz val="9"/>
            <color indexed="81"/>
            <rFont val="Tahoma"/>
            <family val="2"/>
          </rPr>
          <t xml:space="preserve">
Se suma los recursos presupuestales (vigencia + reservas)</t>
        </r>
      </text>
    </comment>
    <comment ref="D152" authorId="0" shapeId="0" xr:uid="{057647B7-13CD-42E4-ABC9-C30B1087A7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3" authorId="0" shapeId="0" xr:uid="{1C783247-BF08-438D-9329-ED7D8FA5A92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4" authorId="0" shapeId="0" xr:uid="{93410306-228F-4AFF-9F9A-A40882E0C8B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5" authorId="0" shapeId="0" xr:uid="{BA5CB5BF-87ED-40FB-8017-DC74D95119D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6" authorId="0" shapeId="0" xr:uid="{D32CCFD9-0050-48F2-91A9-073518479BD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7" authorId="0" shapeId="0" xr:uid="{DB7CECA7-144D-4EAC-A1EA-DB1E6F139F47}">
      <text>
        <r>
          <rPr>
            <b/>
            <sz val="9"/>
            <color indexed="81"/>
            <rFont val="Tahoma"/>
            <family val="2"/>
          </rPr>
          <t>YULIED.PENARANDA:</t>
        </r>
        <r>
          <rPr>
            <sz val="9"/>
            <color indexed="81"/>
            <rFont val="Tahoma"/>
            <family val="2"/>
          </rPr>
          <t xml:space="preserve">
Se suma los recursos presupuestales (vigencia + reservas)</t>
        </r>
      </text>
    </comment>
    <comment ref="D158" authorId="0" shapeId="0" xr:uid="{0A3EE5D9-A9CC-4156-BE8B-83DE4138AE5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9" authorId="0" shapeId="0" xr:uid="{D10CF0E3-E39C-4646-8C97-DB64AC0C22F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0" authorId="0" shapeId="0" xr:uid="{FB6E7684-990F-4EF0-A8AC-987B6145875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1" authorId="0" shapeId="0" xr:uid="{3B1FE088-C85A-4738-A9BD-83F977BF4DF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2" authorId="0" shapeId="0" xr:uid="{67A51ED8-CB6A-401A-B622-0820EDEC32E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3" authorId="0" shapeId="0" xr:uid="{050BCDC4-675C-4C70-B24E-59B463C48448}">
      <text>
        <r>
          <rPr>
            <b/>
            <sz val="9"/>
            <color indexed="81"/>
            <rFont val="Tahoma"/>
            <family val="2"/>
          </rPr>
          <t>YULIED.PENARANDA:</t>
        </r>
        <r>
          <rPr>
            <sz val="9"/>
            <color indexed="81"/>
            <rFont val="Tahoma"/>
            <family val="2"/>
          </rPr>
          <t xml:space="preserve">
Se suma los recursos presupuestales (vigencia + reservas)</t>
        </r>
      </text>
    </comment>
    <comment ref="D164" authorId="0" shapeId="0" xr:uid="{3977646D-77CB-4139-AD08-BC84DAFD37C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5" authorId="0" shapeId="0" xr:uid="{E82F6ECC-4F5A-48BB-87FF-D09FAF91DDC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6" authorId="0" shapeId="0" xr:uid="{C7C04582-D1B9-4129-8D2D-A3562BCFCAE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7" authorId="0" shapeId="0" xr:uid="{E6F3B193-0434-40A2-8885-BA3E2315540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8" authorId="0" shapeId="0" xr:uid="{9B9EFC80-543D-45B1-AC21-1A2D0EBECD8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9" authorId="0" shapeId="0" xr:uid="{CE4A2A68-4AAD-44C3-AB34-E5C37644A5D4}">
      <text>
        <r>
          <rPr>
            <b/>
            <sz val="9"/>
            <color indexed="81"/>
            <rFont val="Tahoma"/>
            <family val="2"/>
          </rPr>
          <t>YULIED.PENARANDA:</t>
        </r>
        <r>
          <rPr>
            <sz val="9"/>
            <color indexed="81"/>
            <rFont val="Tahoma"/>
            <family val="2"/>
          </rPr>
          <t xml:space="preserve">
Se suma los recursos presupuestales (vigencia + reservas)</t>
        </r>
      </text>
    </comment>
    <comment ref="D170" authorId="0" shapeId="0" xr:uid="{FB97E8F7-8283-4D5A-BCEA-7BF9F0143E7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1" authorId="0" shapeId="0" xr:uid="{A9A7C140-C39D-4701-B87C-AC44863A65D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2" authorId="0" shapeId="0" xr:uid="{1D7F0E9D-4EE9-44CA-8B05-7FD532BD1CC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3" authorId="0" shapeId="0" xr:uid="{A70AAF60-160F-4A0C-8A48-A19D0516F11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4" authorId="0" shapeId="0" xr:uid="{2E7DC8A6-A42A-41C4-B2E1-3C271FEB4D0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5" authorId="0" shapeId="0" xr:uid="{861E2345-C684-41AB-B39C-1583A89B31B9}">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25ED808E-04B3-414F-A412-062FB3D1FD1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41864688-3C9B-45BE-A190-E231F9B03FA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025B3FD6-C999-492D-A5B2-059D92B2EBE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8601DE88-C887-4D5C-8176-E51015F68DE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70D9CA7C-E208-4D1F-987F-6A1EDFD4DE6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2583A185-FE16-4478-AEB2-8D04B84A0C78}">
      <text>
        <r>
          <rPr>
            <b/>
            <sz val="9"/>
            <color indexed="81"/>
            <rFont val="Tahoma"/>
            <family val="2"/>
          </rPr>
          <t>YULIED.PENARANDA:</t>
        </r>
        <r>
          <rPr>
            <sz val="9"/>
            <color indexed="81"/>
            <rFont val="Tahoma"/>
            <family val="2"/>
          </rPr>
          <t xml:space="preserve">
Se suma los recursos presupuestales (vigencia + reservas)</t>
        </r>
      </text>
    </comment>
    <comment ref="D182" authorId="0" shapeId="0" xr:uid="{46AAF35B-825E-4A33-92F4-0369751A994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3" authorId="0" shapeId="0" xr:uid="{39585075-813E-4302-A135-253614C1330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4" authorId="0" shapeId="0" xr:uid="{836C109D-8B1E-4219-AEDD-5D3EA004909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5" authorId="0" shapeId="0" xr:uid="{3341CC15-4D87-4E44-9DE6-321EEDD203E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6" authorId="0" shapeId="0" xr:uid="{C4B80EBC-018B-425D-8052-92EE6339A94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7" authorId="0" shapeId="0" xr:uid="{390F9E3F-B04C-4576-8345-A86DBCCD6F49}">
      <text>
        <r>
          <rPr>
            <b/>
            <sz val="9"/>
            <color indexed="81"/>
            <rFont val="Tahoma"/>
            <family val="2"/>
          </rPr>
          <t>YULIED.PENARANDA:</t>
        </r>
        <r>
          <rPr>
            <sz val="9"/>
            <color indexed="81"/>
            <rFont val="Tahoma"/>
            <family val="2"/>
          </rPr>
          <t xml:space="preserve">
Se suma los recursos presupuestales (vigencia + reservas)</t>
        </r>
      </text>
    </comment>
    <comment ref="D188" authorId="0" shapeId="0" xr:uid="{7F35A6E0-846D-49B7-A8D1-220160DD6B3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9" authorId="0" shapeId="0" xr:uid="{8950D92C-1F84-4A8F-B471-923B83FF29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0" authorId="0" shapeId="0" xr:uid="{1574180F-0822-4A2E-8B26-94C352AC1AC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1" authorId="0" shapeId="0" xr:uid="{91239B85-5FC8-4139-87B9-FA98C0A219B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2" authorId="0" shapeId="0" xr:uid="{F9116AA8-0D16-4AD8-B583-95062E26DFA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3" authorId="0" shapeId="0" xr:uid="{AE1C4F0E-E0F6-4DEF-BE2F-EA4EC74B45F2}">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3A39E032-F3C3-43C4-BDAC-62333ADC9F2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58C2FD39-755A-4E95-A793-F6547E593D3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674A6A64-39BD-4AE8-BCD5-0E7B2A47EBA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F59E8B8B-47A0-4A7B-827D-5771E29263E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6FAC9F13-63B4-4EF2-9371-E1902D393EB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9D387AFD-F1E8-4D2B-96A0-3228DC86A9A5}">
      <text>
        <r>
          <rPr>
            <b/>
            <sz val="9"/>
            <color indexed="81"/>
            <rFont val="Tahoma"/>
            <family val="2"/>
          </rPr>
          <t>YULIED.PENARANDA:</t>
        </r>
        <r>
          <rPr>
            <sz val="9"/>
            <color indexed="81"/>
            <rFont val="Tahoma"/>
            <family val="2"/>
          </rPr>
          <t xml:space="preserve">
Se suma los recursos presupuestales (vigencia + reservas)</t>
        </r>
      </text>
    </comment>
    <comment ref="D200" authorId="0" shapeId="0" xr:uid="{02F02651-E63F-48A3-AC76-AC895A83105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BBF5F18A-FDC6-436F-A275-B151592E21B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67D6258F-08D2-428C-B8C0-7EFFA6F057E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7BC3D76D-3F1F-4631-AA6C-5E842570F57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D3BADF2F-DEF4-4101-AB51-1FE2AB4E747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B5D36178-4448-4626-A67A-E5051C876BC0}">
      <text>
        <r>
          <rPr>
            <b/>
            <sz val="9"/>
            <color indexed="81"/>
            <rFont val="Tahoma"/>
            <family val="2"/>
          </rPr>
          <t>YULIED.PENARANDA:</t>
        </r>
        <r>
          <rPr>
            <sz val="9"/>
            <color indexed="81"/>
            <rFont val="Tahoma"/>
            <family val="2"/>
          </rPr>
          <t xml:space="preserve">
Se suma los recursos presupuestales (vigencia + reservas)</t>
        </r>
      </text>
    </comment>
    <comment ref="D206" authorId="0" shapeId="0" xr:uid="{46469511-EA31-4B2E-96A7-D9675E28372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7" authorId="0" shapeId="0" xr:uid="{2F07086F-8362-402B-AEC0-CA2E3A83FC3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8" authorId="0" shapeId="0" xr:uid="{A53658A0-253D-4567-98F9-03689FCC805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9" authorId="0" shapeId="0" xr:uid="{95DD153E-A3A3-482C-A637-F5096215FF7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0" authorId="0" shapeId="0" xr:uid="{A11C61C1-E716-4893-867A-8B64C0215A2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1" authorId="0" shapeId="0" xr:uid="{38AD6035-499C-4ED8-8621-E4A1643351B4}">
      <text>
        <r>
          <rPr>
            <b/>
            <sz val="9"/>
            <color indexed="81"/>
            <rFont val="Tahoma"/>
            <family val="2"/>
          </rPr>
          <t>YULIED.PENARANDA:</t>
        </r>
        <r>
          <rPr>
            <sz val="9"/>
            <color indexed="81"/>
            <rFont val="Tahoma"/>
            <family val="2"/>
          </rPr>
          <t xml:space="preserve">
Se suma los recursos presupuestales (vigencia + reservas)</t>
        </r>
      </text>
    </comment>
    <comment ref="D212" authorId="0" shapeId="0" xr:uid="{73FA77B8-2C20-48FD-8BAF-E131E451D0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3" authorId="0" shapeId="0" xr:uid="{5A296BB6-CF53-430B-AA60-0BF3F3E55C7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4" authorId="0" shapeId="0" xr:uid="{1BBE6F65-4D81-4528-A95C-10CB4F068F3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5" authorId="0" shapeId="0" xr:uid="{58B0385D-6F23-46F0-A445-959307ACFE2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6" authorId="0" shapeId="0" xr:uid="{4DD6B9A1-F757-4884-8D47-06C817FB9C5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7" authorId="0" shapeId="0" xr:uid="{07F123A4-F2F5-43B2-B135-AA295D93C762}">
      <text>
        <r>
          <rPr>
            <b/>
            <sz val="9"/>
            <color indexed="81"/>
            <rFont val="Tahoma"/>
            <family val="2"/>
          </rPr>
          <t>YULIED.PENARANDA:</t>
        </r>
        <r>
          <rPr>
            <sz val="9"/>
            <color indexed="81"/>
            <rFont val="Tahoma"/>
            <family val="2"/>
          </rPr>
          <t xml:space="preserve">
Se suma los recursos presupuestales (vigencia + reservas)</t>
        </r>
      </text>
    </comment>
    <comment ref="D218" authorId="0" shapeId="0" xr:uid="{72E6C585-78FC-4E12-B860-C213A413CCB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9" authorId="0" shapeId="0" xr:uid="{65C037A8-AB99-4060-B75A-B117CDEF04A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0" authorId="0" shapeId="0" xr:uid="{6B5E6C19-0DBC-4DFC-8851-BCF37A36609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1" authorId="0" shapeId="0" xr:uid="{C93AE3A5-92C9-4CE4-A96A-298FBC901B7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2" authorId="0" shapeId="0" xr:uid="{5BBD965C-5FCB-422D-B52F-355EDD71C14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3" authorId="0" shapeId="0" xr:uid="{F237F11A-EE4F-4B13-9754-6431F54B31CF}">
      <text>
        <r>
          <rPr>
            <b/>
            <sz val="9"/>
            <color indexed="81"/>
            <rFont val="Tahoma"/>
            <family val="2"/>
          </rPr>
          <t>YULIED.PENARANDA:</t>
        </r>
        <r>
          <rPr>
            <sz val="9"/>
            <color indexed="81"/>
            <rFont val="Tahoma"/>
            <family val="2"/>
          </rPr>
          <t xml:space="preserve">
Se suma los recursos presupuestales (vigencia + reservas)</t>
        </r>
      </text>
    </comment>
    <comment ref="D224" authorId="0" shapeId="0" xr:uid="{80A8C8C8-977B-492D-8B64-EC43D9C7729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5" authorId="0" shapeId="0" xr:uid="{CE5B92C5-D67A-4D7B-ABE6-4649AD6973F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6" authorId="0" shapeId="0" xr:uid="{49D28C7B-6871-4AFB-8065-1A96B553006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7" authorId="0" shapeId="0" xr:uid="{92FF7C77-11F8-42D7-8771-894113E688C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8" authorId="0" shapeId="0" xr:uid="{E6FDD788-CD20-4DB8-A315-047C4C00092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9" authorId="0" shapeId="0" xr:uid="{F3A70239-440B-4F36-A1E7-C4D3F36C587C}">
      <text>
        <r>
          <rPr>
            <b/>
            <sz val="9"/>
            <color indexed="81"/>
            <rFont val="Tahoma"/>
            <family val="2"/>
          </rPr>
          <t>YULIED.PENARANDA:</t>
        </r>
        <r>
          <rPr>
            <sz val="9"/>
            <color indexed="81"/>
            <rFont val="Tahoma"/>
            <family val="2"/>
          </rPr>
          <t xml:space="preserve">
Se suma los recursos presupuestales (vigencia + reservas)</t>
        </r>
      </text>
    </comment>
    <comment ref="D230" authorId="0" shapeId="0" xr:uid="{EAC30000-3940-47A7-8C82-7D7DA67FF3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1" authorId="0" shapeId="0" xr:uid="{CC1F73BA-CE81-431B-B9CE-5CA7FA2991F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2" authorId="0" shapeId="0" xr:uid="{28A2BD2E-9A16-4BE1-A8F1-4972B54DE5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3" authorId="0" shapeId="0" xr:uid="{F29CF165-ABC2-4E6F-9B76-EEE6E29EC9C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4" authorId="0" shapeId="0" xr:uid="{3D782064-B6FE-4416-B2BB-23E45DF7016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5" authorId="0" shapeId="0" xr:uid="{A464D3E7-7AFA-47B5-B15F-221F543E8FF1}">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DD080940-4321-4193-A4FB-36E8CEA1CA6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860CBE84-DE95-49D5-B760-F0130688CA5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562DD269-2078-4EBD-9A04-5F08217D919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8B99C316-B4CC-4FDA-827C-EFF395D3714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0E14EDEE-58C7-412F-B969-9E2E14CDE60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711B0EAC-C116-45AF-9377-40F029957A00}">
      <text>
        <r>
          <rPr>
            <b/>
            <sz val="9"/>
            <color indexed="81"/>
            <rFont val="Tahoma"/>
            <family val="2"/>
          </rPr>
          <t>YULIED.PENARANDA:</t>
        </r>
        <r>
          <rPr>
            <sz val="9"/>
            <color indexed="81"/>
            <rFont val="Tahoma"/>
            <family val="2"/>
          </rPr>
          <t xml:space="preserve">
Se suma los recursos presupuestales (vigencia + reservas)</t>
        </r>
      </text>
    </comment>
    <comment ref="D242" authorId="0" shapeId="0" xr:uid="{DD7C1734-6029-491E-93F8-D36B97AC66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3" authorId="0" shapeId="0" xr:uid="{4E0229FF-6B81-4A01-80D3-CDF8615CD6F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4" authorId="0" shapeId="0" xr:uid="{6BACC6F8-5EA5-4FCD-AEB0-C70FFC6FD80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5" authorId="0" shapeId="0" xr:uid="{A2088CC3-1BE0-4B9C-B247-A743C980C90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6" authorId="0" shapeId="0" xr:uid="{0B0E6D5C-0D10-45BD-B467-A8B603CE094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7" authorId="0" shapeId="0" xr:uid="{44412A59-7073-4EDD-8ADE-8E817F93A632}">
      <text>
        <r>
          <rPr>
            <b/>
            <sz val="9"/>
            <color indexed="81"/>
            <rFont val="Tahoma"/>
            <family val="2"/>
          </rPr>
          <t>YULIED.PENARANDA:</t>
        </r>
        <r>
          <rPr>
            <sz val="9"/>
            <color indexed="81"/>
            <rFont val="Tahoma"/>
            <family val="2"/>
          </rPr>
          <t xml:space="preserve">
Se suma los recursos presupuestales (vigencia + reservas)</t>
        </r>
      </text>
    </comment>
    <comment ref="Q249" authorId="2" shapeId="0" xr:uid="{1B7108D8-9C04-4801-907B-874D25CBFB57}">
      <text>
        <r>
          <rPr>
            <b/>
            <sz val="9"/>
            <color indexed="81"/>
            <rFont val="Tahoma"/>
            <family val="2"/>
          </rPr>
          <t xml:space="preserve">Gissel:
</t>
        </r>
        <r>
          <rPr>
            <sz val="9"/>
            <color indexed="81"/>
            <rFont val="Tahoma"/>
            <family val="2"/>
          </rPr>
          <t>El valor se reduce con fundamento en los argumentos expuestos en el oficio con radicado 2020IE199734 - Traslado Presupuesta</t>
        </r>
        <r>
          <rPr>
            <b/>
            <sz val="9"/>
            <color indexed="81"/>
            <rFont val="Tahoma"/>
            <family val="2"/>
          </rPr>
          <t>l</t>
        </r>
      </text>
    </comment>
    <comment ref="R249" authorId="2" shapeId="0" xr:uid="{0FCBB6B6-461D-4774-9008-096E68A5C282}">
      <text>
        <r>
          <rPr>
            <b/>
            <sz val="9"/>
            <color indexed="81"/>
            <rFont val="Tahoma"/>
            <family val="2"/>
          </rPr>
          <t>Gissel:</t>
        </r>
        <r>
          <rPr>
            <sz val="9"/>
            <color indexed="81"/>
            <rFont val="Tahoma"/>
            <family val="2"/>
          </rPr>
          <t xml:space="preserve">
El valor se incrementa con fundamento en los argumentos expuestos en el oficio con radicado 2020IE214580 - Traslado Presupuestal
</t>
        </r>
      </text>
    </comment>
    <comment ref="D252" authorId="0" shapeId="0" xr:uid="{3DA2B60A-2741-4D59-890F-B332DD50A34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A252" authorId="3" shapeId="0" xr:uid="{D26FFEB0-C935-4141-B19F-20964E5345C0}">
      <text>
        <r>
          <rPr>
            <b/>
            <sz val="9"/>
            <color indexed="81"/>
            <rFont val="Tahoma"/>
            <family val="2"/>
          </rPr>
          <t>DCA:</t>
        </r>
        <r>
          <rPr>
            <sz val="9"/>
            <color indexed="81"/>
            <rFont val="Tahoma"/>
            <family val="2"/>
          </rPr>
          <t xml:space="preserve">
No se registra avance físico pero si presupuestal, ya que por la dinámica per se que tiene el proceso de contratación de personal los compromisos fueron suscritos al finalizar el periodo, lo que dio lugar a ejecutar actividades de identificación y organización, las cuales contribuyen al proceso pero no a la magnitud.</t>
        </r>
      </text>
    </comment>
    <comment ref="D253" authorId="0" shapeId="0" xr:uid="{7DA13B7A-5352-42DF-983D-707FFC55516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4" authorId="0" shapeId="0" xr:uid="{EEE8E549-39E1-4081-8175-95F38C70080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5" authorId="0" shapeId="0" xr:uid="{12C0D3EA-E6AF-47BA-9805-34BCD8AEAB1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6" authorId="0" shapeId="0" xr:uid="{6022F74A-C057-42AA-BE5F-DEC350C9479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7" authorId="0" shapeId="0" xr:uid="{0BEAA18D-45CC-46FD-B622-A403BBC7C630}">
      <text>
        <r>
          <rPr>
            <b/>
            <sz val="9"/>
            <color indexed="81"/>
            <rFont val="Tahoma"/>
            <family val="2"/>
          </rPr>
          <t>YULIED.PENARANDA:</t>
        </r>
        <r>
          <rPr>
            <sz val="9"/>
            <color indexed="81"/>
            <rFont val="Tahoma"/>
            <family val="2"/>
          </rPr>
          <t xml:space="preserve">
Se suma los recursos presupuestales (vigencia + reservas)</t>
        </r>
      </text>
    </comment>
    <comment ref="D258" authorId="0" shapeId="0" xr:uid="{137D2622-BFF3-494C-9F8A-DD56C93552C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9" authorId="0" shapeId="0" xr:uid="{6B427217-5568-4CD3-8C34-859D2F035432}">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60" authorId="0" shapeId="0" xr:uid="{2580D47D-7DED-433B-A7A0-41B42ECF91CF}">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BD044E2F-E16C-469A-9536-E32BC085E1B1}">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6EE89CF9-AF80-4561-85B7-307C599FCEDB}">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ED2E9E96-9EC2-4236-8564-19E46F7E4D22}">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57F30539-A5D7-486A-93A8-291ED7F74D48}">
      <text>
        <r>
          <rPr>
            <b/>
            <sz val="9"/>
            <color indexed="81"/>
            <rFont val="Tahoma"/>
            <family val="2"/>
          </rPr>
          <t>YULIED.PENARANDA:</t>
        </r>
        <r>
          <rPr>
            <sz val="9"/>
            <color indexed="81"/>
            <rFont val="Tahoma"/>
            <family val="2"/>
          </rPr>
          <t xml:space="preserve">
Vigencia a reportar</t>
        </r>
      </text>
    </comment>
    <comment ref="C8" authorId="0" shapeId="0" xr:uid="{F3B24C80-E581-48B9-B14D-F4400F7BDF4C}">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DBC1644C-9AF3-4260-96BF-8159733E2642}">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3240F93-5578-4822-8D0A-4C7E2127FCA5}">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ABB28A3B-B772-4C4A-8481-6F070C0D7726}">
      <text>
        <r>
          <rPr>
            <b/>
            <sz val="9"/>
            <color indexed="81"/>
            <rFont val="Tahoma"/>
            <family val="2"/>
          </rPr>
          <t>YULIED.PENARANDA:</t>
        </r>
        <r>
          <rPr>
            <sz val="9"/>
            <color indexed="81"/>
            <rFont val="Tahoma"/>
            <family val="2"/>
          </rPr>
          <t xml:space="preserve">
Corresponde al pago </t>
        </r>
      </text>
    </comment>
    <comment ref="G8" authorId="0" shapeId="0" xr:uid="{B65C179A-D747-4F10-B4C0-E5D3ED5A04DF}">
      <text>
        <r>
          <rPr>
            <b/>
            <sz val="9"/>
            <color indexed="81"/>
            <rFont val="Tahoma"/>
            <family val="2"/>
          </rPr>
          <t>YULIED.PENARANDA:</t>
        </r>
        <r>
          <rPr>
            <sz val="9"/>
            <color indexed="81"/>
            <rFont val="Tahoma"/>
            <family val="2"/>
          </rPr>
          <t xml:space="preserve">
Extinción de la obligación a cargo de la SDA.</t>
        </r>
      </text>
    </comment>
    <comment ref="A16" authorId="0" shapeId="0" xr:uid="{90092091-695F-4744-8DC5-557C12AB8632}">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1F3199B2-2000-4A87-AB10-BB3E69C97334}">
      <text>
        <r>
          <rPr>
            <b/>
            <sz val="9"/>
            <color indexed="81"/>
            <rFont val="Tahoma"/>
            <family val="2"/>
          </rPr>
          <t>YULIED.PENARANDA:</t>
        </r>
        <r>
          <rPr>
            <sz val="9"/>
            <color indexed="81"/>
            <rFont val="Tahoma"/>
            <family val="2"/>
          </rPr>
          <t xml:space="preserve">
Vigencia a reportar</t>
        </r>
      </text>
    </comment>
    <comment ref="C17" authorId="0" shapeId="0" xr:uid="{16432715-9C06-41A8-B899-8ACFA5D3A33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D1CB5E92-36A8-4837-A655-32341F369BF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ADBB37FA-A868-41AC-B570-BBAEF6E0A5CE}">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CB0130E3-C406-4E5A-ADC9-94C3521AA7AA}">
      <text>
        <r>
          <rPr>
            <b/>
            <sz val="9"/>
            <color indexed="81"/>
            <rFont val="Tahoma"/>
            <family val="2"/>
          </rPr>
          <t>YULIED.PENARANDA:</t>
        </r>
        <r>
          <rPr>
            <sz val="9"/>
            <color indexed="81"/>
            <rFont val="Tahoma"/>
            <family val="2"/>
          </rPr>
          <t xml:space="preserve">
Corresponde al pago </t>
        </r>
      </text>
    </comment>
    <comment ref="G17" authorId="0" shapeId="0" xr:uid="{2265B99E-86F0-4FFE-B859-52F855F86E72}">
      <text>
        <r>
          <rPr>
            <b/>
            <sz val="9"/>
            <color indexed="81"/>
            <rFont val="Tahoma"/>
            <family val="2"/>
          </rPr>
          <t>YULIED.PENARANDA:</t>
        </r>
        <r>
          <rPr>
            <sz val="9"/>
            <color indexed="81"/>
            <rFont val="Tahoma"/>
            <family val="2"/>
          </rPr>
          <t xml:space="preserve">
Extinción de la obligación a cargo de la SDA.</t>
        </r>
      </text>
    </comment>
    <comment ref="A31" authorId="0" shapeId="0" xr:uid="{07CA500C-AD5E-45C6-ACDE-6B883E5884DD}">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467153CB-362F-4131-9446-85E44A4DF75C}">
      <text>
        <r>
          <rPr>
            <b/>
            <sz val="9"/>
            <color indexed="81"/>
            <rFont val="Tahoma"/>
            <family val="2"/>
          </rPr>
          <t>YULIED.PENARANDA:</t>
        </r>
        <r>
          <rPr>
            <sz val="9"/>
            <color indexed="81"/>
            <rFont val="Tahoma"/>
            <family val="2"/>
          </rPr>
          <t xml:space="preserve">
Vigencia a reportar</t>
        </r>
      </text>
    </comment>
    <comment ref="C32" authorId="0" shapeId="0" xr:uid="{13A4B359-C237-4E88-A05A-023718DE01C2}">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19F7943F-096A-4D05-A6CA-6F2943413861}">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3C0B73F-4312-452E-9356-234D3E450C2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CCE3167D-CDAA-47E0-9BE7-621E03F6D9F5}">
      <text>
        <r>
          <rPr>
            <b/>
            <sz val="9"/>
            <color indexed="81"/>
            <rFont val="Tahoma"/>
            <family val="2"/>
          </rPr>
          <t>YULIED.PENARANDA:</t>
        </r>
        <r>
          <rPr>
            <sz val="9"/>
            <color indexed="81"/>
            <rFont val="Tahoma"/>
            <family val="2"/>
          </rPr>
          <t xml:space="preserve">
Corresponde al pago </t>
        </r>
      </text>
    </comment>
    <comment ref="G32" authorId="0" shapeId="0" xr:uid="{FED0D44F-DA79-446E-9640-46AAA6E462D7}">
      <text>
        <r>
          <rPr>
            <b/>
            <sz val="9"/>
            <color indexed="81"/>
            <rFont val="Tahoma"/>
            <family val="2"/>
          </rPr>
          <t>YULIED.PENARANDA:</t>
        </r>
        <r>
          <rPr>
            <sz val="9"/>
            <color indexed="81"/>
            <rFont val="Tahoma"/>
            <family val="2"/>
          </rPr>
          <t xml:space="preserve">
Extinción de la obligación a cargo de la SDA.</t>
        </r>
      </text>
    </comment>
    <comment ref="A46" authorId="0" shapeId="0" xr:uid="{4059E937-4D98-49B7-861C-1ACD325CD7D5}">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126AE203-9FF0-4F39-BFA4-6C0A05BA2DCB}">
      <text>
        <r>
          <rPr>
            <b/>
            <sz val="9"/>
            <color indexed="81"/>
            <rFont val="Tahoma"/>
            <family val="2"/>
          </rPr>
          <t>YULIED.PENARANDA:</t>
        </r>
        <r>
          <rPr>
            <sz val="9"/>
            <color indexed="81"/>
            <rFont val="Tahoma"/>
            <family val="2"/>
          </rPr>
          <t xml:space="preserve">
Vigencia a reportar</t>
        </r>
      </text>
    </comment>
    <comment ref="C47" authorId="0" shapeId="0" xr:uid="{9F4081BE-4563-4DCE-AD51-2E07833F5108}">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51EB992E-59C1-45C5-87E6-18B936EFA4F2}">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8EC388FC-EA61-4651-BE33-CF44C61179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35BCC139-1795-4D68-B52E-63AE2B2DA9F2}">
      <text>
        <r>
          <rPr>
            <b/>
            <sz val="9"/>
            <color indexed="81"/>
            <rFont val="Tahoma"/>
            <family val="2"/>
          </rPr>
          <t>YULIED.PENARANDA:</t>
        </r>
        <r>
          <rPr>
            <sz val="9"/>
            <color indexed="81"/>
            <rFont val="Tahoma"/>
            <family val="2"/>
          </rPr>
          <t xml:space="preserve">
Corresponde al pago </t>
        </r>
      </text>
    </comment>
    <comment ref="G47" authorId="0" shapeId="0" xr:uid="{A171B39B-C539-45EB-BAE1-73C44026B644}">
      <text>
        <r>
          <rPr>
            <b/>
            <sz val="9"/>
            <color indexed="81"/>
            <rFont val="Tahoma"/>
            <family val="2"/>
          </rPr>
          <t>YULIED.PENARANDA:</t>
        </r>
        <r>
          <rPr>
            <sz val="9"/>
            <color indexed="81"/>
            <rFont val="Tahoma"/>
            <family val="2"/>
          </rPr>
          <t xml:space="preserve">
Extinción de la obligación a cargo de la SDA.</t>
        </r>
      </text>
    </comment>
    <comment ref="A61" authorId="0" shapeId="0" xr:uid="{451115AD-89C0-44B1-BF9E-4A7E9003013F}">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C8C94CFD-F4F8-499E-B18A-E469140BDF38}">
      <text>
        <r>
          <rPr>
            <b/>
            <sz val="9"/>
            <color indexed="81"/>
            <rFont val="Tahoma"/>
            <family val="2"/>
          </rPr>
          <t>YULIED.PENARANDA:</t>
        </r>
        <r>
          <rPr>
            <sz val="9"/>
            <color indexed="81"/>
            <rFont val="Tahoma"/>
            <family val="2"/>
          </rPr>
          <t xml:space="preserve">
Vigencia a reportar</t>
        </r>
      </text>
    </comment>
    <comment ref="C62" authorId="0" shapeId="0" xr:uid="{799A1276-4967-47CA-B87C-782641135233}">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40B2FB08-A72A-48C8-B3D7-0E47000D2CC2}">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69266AAC-6D09-4768-A448-7922F34AC5D2}">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5CCA87C3-4227-489F-8C46-070B8462BD57}">
      <text>
        <r>
          <rPr>
            <b/>
            <sz val="9"/>
            <color indexed="81"/>
            <rFont val="Tahoma"/>
            <family val="2"/>
          </rPr>
          <t>YULIED.PENARANDA:</t>
        </r>
        <r>
          <rPr>
            <sz val="9"/>
            <color indexed="81"/>
            <rFont val="Tahoma"/>
            <family val="2"/>
          </rPr>
          <t xml:space="preserve">
Corresponde al pago </t>
        </r>
      </text>
    </comment>
    <comment ref="G62" authorId="0" shapeId="0" xr:uid="{72C83E85-E4AD-4D69-B4D8-A5F4A90BFBEE}">
      <text>
        <r>
          <rPr>
            <b/>
            <sz val="9"/>
            <color indexed="81"/>
            <rFont val="Tahoma"/>
            <family val="2"/>
          </rPr>
          <t>YULIED.PENARANDA:</t>
        </r>
        <r>
          <rPr>
            <sz val="9"/>
            <color indexed="81"/>
            <rFont val="Tahoma"/>
            <family val="2"/>
          </rPr>
          <t xml:space="preserve">
Extinción de la obligación a cargo de la SDA.</t>
        </r>
      </text>
    </comment>
    <comment ref="A76" authorId="0" shapeId="0" xr:uid="{5C95B805-0B3E-4188-948E-5182E32961A4}">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CA773039-63C1-4763-9A33-E865EBF6B770}">
      <text>
        <r>
          <rPr>
            <b/>
            <sz val="9"/>
            <color indexed="81"/>
            <rFont val="Tahoma"/>
            <family val="2"/>
          </rPr>
          <t>YULIED.PENARANDA:</t>
        </r>
        <r>
          <rPr>
            <sz val="9"/>
            <color indexed="81"/>
            <rFont val="Tahoma"/>
            <family val="2"/>
          </rPr>
          <t xml:space="preserve">
Vigencia a reportar</t>
        </r>
      </text>
    </comment>
    <comment ref="B77" authorId="0" shapeId="0" xr:uid="{C0502931-E86A-4CAE-9EE1-FCAB29D1EA52}">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41EA01D8-ECA6-4FCA-973E-D2659F2412F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1D727BEC-5CEB-41D1-9770-DB60D6DC8B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369F2CE4-8841-404A-BC2E-204CB186AF0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43DA87B0-7FA1-4131-89FE-1F057967E96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89157BF9-CF5F-485F-BCCC-B7DF758B9CB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E1176B81-46F9-4DC5-A43F-3BB09091E224}">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81162FD7-354E-4C14-9FDF-7433C648E4F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25DFEEBD-3FCB-427C-9AC9-08490333F868}">
      <text>
        <r>
          <rPr>
            <b/>
            <sz val="9"/>
            <color indexed="81"/>
            <rFont val="Tahoma"/>
            <family val="2"/>
          </rPr>
          <t>YULIED.PENARANDA:</t>
        </r>
        <r>
          <rPr>
            <sz val="9"/>
            <color indexed="81"/>
            <rFont val="Tahoma"/>
            <family val="2"/>
          </rPr>
          <t xml:space="preserve">
Vigencia a reportar</t>
        </r>
      </text>
    </comment>
    <comment ref="B93" authorId="0" shapeId="0" xr:uid="{19B8FA26-B61B-4D32-A8D0-5845F7C57B2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9D0DD48B-3F7E-4B42-A643-AB0BF9D879A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3FDC8E22-CC7F-43BA-86D6-FDC2374C6D2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2EDCC92A-85AD-485F-800F-770DADFAA1B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61E533EC-A4B0-431B-A07A-F180FE7100D6}">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1FF8EE1F-2778-4A8C-B0AB-F73AB82BC25F}">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B478A12B-AE2E-4783-973D-4A793076B127}">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58AA7FC2-F2A9-4B9E-8869-643A4FBDA02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1216CD62-2A70-441C-819D-4F9D0ACD166F}">
      <text>
        <r>
          <rPr>
            <b/>
            <sz val="9"/>
            <color indexed="81"/>
            <rFont val="Tahoma"/>
            <family val="2"/>
          </rPr>
          <t>YULIED.PENARANDA:</t>
        </r>
        <r>
          <rPr>
            <sz val="9"/>
            <color indexed="81"/>
            <rFont val="Tahoma"/>
            <family val="2"/>
          </rPr>
          <t xml:space="preserve">
Vigencia a reportar</t>
        </r>
      </text>
    </comment>
    <comment ref="B120" authorId="0" shapeId="0" xr:uid="{B04BBCE0-4238-44F1-B241-3806030FDAA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0CF8679B-CC97-4494-AC83-246FB6C7ADB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B72A7C9B-93CE-4973-A355-B9C01822FC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0AC50CF8-93A7-4A71-A9AC-5DFDF897BAB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5950C26E-A048-4802-83C4-2FC1B71A11A2}">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3D9E9307-94F8-48C8-B611-E9EEC296D79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16B9402B-4AFE-477F-A863-433B9EF04F60}">
      <text>
        <r>
          <rPr>
            <b/>
            <sz val="9"/>
            <color indexed="81"/>
            <rFont val="Tahoma"/>
            <family val="2"/>
          </rPr>
          <t>YULIED.PENARANDA:</t>
        </r>
        <r>
          <rPr>
            <sz val="9"/>
            <color indexed="81"/>
            <rFont val="Tahoma"/>
            <family val="2"/>
          </rPr>
          <t xml:space="preserve">
Descripción concreta del avance, máximo de caracteres 200</t>
        </r>
      </text>
    </comment>
    <comment ref="A134" authorId="0" shapeId="0" xr:uid="{ED3F0E9E-1950-41F3-ABE7-12FE39FFD551}">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5" authorId="0" shapeId="0" xr:uid="{D53297AA-7829-4F8E-84EC-80A9AEE83A12}">
      <text>
        <r>
          <rPr>
            <b/>
            <sz val="9"/>
            <color indexed="81"/>
            <rFont val="Tahoma"/>
            <family val="2"/>
          </rPr>
          <t>YULIED.PENARANDA:</t>
        </r>
        <r>
          <rPr>
            <sz val="9"/>
            <color indexed="81"/>
            <rFont val="Tahoma"/>
            <family val="2"/>
          </rPr>
          <t xml:space="preserve">
Vigencia a reportar</t>
        </r>
      </text>
    </comment>
    <comment ref="B135" authorId="0" shapeId="0" xr:uid="{D914FC8E-F17D-4F7B-A9FD-836D8B7910D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748EDEFD-D225-42B5-9CBB-706CB3AD278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ED83DBA0-BC3C-4761-8125-8FC26710EA2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D9B8C81-917E-4CBA-A67D-801A6E4BF8E7}">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C5ED234E-2B8D-4EDB-98A7-9E624086DADA}">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55F823D2-6FC8-4913-B099-CAA13E31B53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F48671BB-DA7E-4D29-BEB7-D97BD5F28A7D}">
      <text>
        <r>
          <rPr>
            <b/>
            <sz val="9"/>
            <color indexed="81"/>
            <rFont val="Tahoma"/>
            <family val="2"/>
          </rPr>
          <t>YULIED.PENARANDA:</t>
        </r>
        <r>
          <rPr>
            <sz val="9"/>
            <color indexed="81"/>
            <rFont val="Tahoma"/>
            <family val="2"/>
          </rPr>
          <t xml:space="preserve">
Descripción concreta del avance, máximo de caracteres 200</t>
        </r>
      </text>
    </comment>
    <comment ref="A149" authorId="0" shapeId="0" xr:uid="{B8CE01B8-9FA9-4D73-A0E2-FE603A8A9DB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0" authorId="0" shapeId="0" xr:uid="{73B05C22-9F13-45AC-9B4C-1245FB07956A}">
      <text>
        <r>
          <rPr>
            <b/>
            <sz val="9"/>
            <color indexed="81"/>
            <rFont val="Tahoma"/>
            <family val="2"/>
          </rPr>
          <t>YULIED.PENARANDA:</t>
        </r>
        <r>
          <rPr>
            <sz val="9"/>
            <color indexed="81"/>
            <rFont val="Tahoma"/>
            <family val="2"/>
          </rPr>
          <t xml:space="preserve">
Vigencia a reportar</t>
        </r>
      </text>
    </comment>
    <comment ref="B150" authorId="0" shapeId="0" xr:uid="{846F12CB-E47E-4A32-903C-1C6E74A8DB0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0" authorId="0" shapeId="0" xr:uid="{9B9301DA-8010-4B16-8608-55FC131752A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0" authorId="0" shapeId="0" xr:uid="{B6F325D2-4671-4391-AD53-0AD80D1102B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0" authorId="0" shapeId="0" xr:uid="{4F367813-8E1D-40B0-87EE-5AFAC8E1ACD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0" authorId="0" shapeId="0" xr:uid="{B9AA1311-1C5A-4625-B899-F2805258CAA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0" authorId="0" shapeId="0" xr:uid="{B1686C61-7E11-4AF0-A899-6DE9252A3EF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0" authorId="0" shapeId="0" xr:uid="{A2C768D9-3CDD-4B0F-896E-752DD3189105}">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94963477-C488-4794-B063-A43BEB5748BE}">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6" authorId="0" shapeId="0" xr:uid="{9C4D9358-C89E-4E00-996C-295E92E98176}">
      <text>
        <r>
          <rPr>
            <b/>
            <sz val="9"/>
            <color indexed="81"/>
            <rFont val="Tahoma"/>
            <family val="2"/>
          </rPr>
          <t>YULIED.PENARANDA:</t>
        </r>
        <r>
          <rPr>
            <sz val="9"/>
            <color indexed="81"/>
            <rFont val="Tahoma"/>
            <family val="2"/>
          </rPr>
          <t xml:space="preserve">
Vigencia a reportar</t>
        </r>
      </text>
    </comment>
    <comment ref="B166" authorId="0" shapeId="0" xr:uid="{CC2F1BF8-E76A-48A0-820A-FC5803FF6AB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6CB0581F-DE77-4976-96FD-127C05C6EB0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6" authorId="0" shapeId="0" xr:uid="{B23738C7-A1E3-4E0E-8A0F-130E2A5FBAA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6" authorId="0" shapeId="0" xr:uid="{D2870FF4-E4E8-4B0C-8FA3-AF63089A2E68}">
      <text>
        <r>
          <rPr>
            <b/>
            <sz val="9"/>
            <color indexed="81"/>
            <rFont val="Tahoma"/>
            <family val="2"/>
          </rPr>
          <t>YULIED.PENARANDA:</t>
        </r>
        <r>
          <rPr>
            <sz val="9"/>
            <color indexed="81"/>
            <rFont val="Tahoma"/>
            <family val="2"/>
          </rPr>
          <t xml:space="preserve">
Descripción concreta del avance, máximo de caracteres 200</t>
        </r>
      </text>
    </comment>
    <comment ref="A186" authorId="0" shapeId="0" xr:uid="{072A06C7-A9B5-49D5-8E09-B18332891EE4}">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7" authorId="0" shapeId="0" xr:uid="{A328C220-E212-4A76-8145-C8F6655F8DDB}">
      <text>
        <r>
          <rPr>
            <b/>
            <sz val="9"/>
            <color indexed="81"/>
            <rFont val="Tahoma"/>
            <family val="2"/>
          </rPr>
          <t>YULIED.PENARANDA:</t>
        </r>
        <r>
          <rPr>
            <sz val="9"/>
            <color indexed="81"/>
            <rFont val="Tahoma"/>
            <family val="2"/>
          </rPr>
          <t xml:space="preserve">
Vigencia a reportar</t>
        </r>
      </text>
    </comment>
    <comment ref="B187" authorId="0" shapeId="0" xr:uid="{42D881EE-8E5B-4021-9780-CFA5B620DE1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7" authorId="0" shapeId="0" xr:uid="{8F4F546A-49FF-4B42-8E0F-F3A7C152323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7" authorId="0" shapeId="0" xr:uid="{3FC858D8-C9A3-4164-949A-5C04F1EED6C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7" authorId="0" shapeId="0" xr:uid="{9917DBCD-B6C9-4F5A-A249-9F90160A1906}">
      <text>
        <r>
          <rPr>
            <b/>
            <sz val="9"/>
            <color indexed="81"/>
            <rFont val="Tahoma"/>
            <family val="2"/>
          </rPr>
          <t>YULIED.PENARANDA:</t>
        </r>
        <r>
          <rPr>
            <sz val="9"/>
            <color indexed="81"/>
            <rFont val="Tahoma"/>
            <family val="2"/>
          </rPr>
          <t xml:space="preserve">
Descripción concreta del avance, máximo de caracteres 200</t>
        </r>
      </text>
    </comment>
    <comment ref="A225" authorId="0" shapeId="0" xr:uid="{BE5023BA-12BF-415F-A9B3-15704B3F854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6" authorId="0" shapeId="0" xr:uid="{F9D5000B-9A41-48FA-B39E-D2FD8571DD3F}">
      <text>
        <r>
          <rPr>
            <b/>
            <sz val="9"/>
            <color indexed="81"/>
            <rFont val="Tahoma"/>
            <family val="2"/>
          </rPr>
          <t>YULIED.PENARANDA:</t>
        </r>
        <r>
          <rPr>
            <sz val="9"/>
            <color indexed="81"/>
            <rFont val="Tahoma"/>
            <family val="2"/>
          </rPr>
          <t xml:space="preserve">
Vigencia a reportar</t>
        </r>
      </text>
    </comment>
    <comment ref="B226" authorId="0" shapeId="0" xr:uid="{FA11AED5-9924-4A95-818B-509CBB1A1EB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6" authorId="0" shapeId="0" xr:uid="{C48C7676-E0D2-4744-ABB7-D24C8B4E0BD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6" authorId="0" shapeId="0" xr:uid="{4ED0760F-CB1A-45F1-AA6D-11869B19860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6" authorId="0" shapeId="0" xr:uid="{1DD2F197-0849-4831-9E19-6AC5719ED9CD}">
      <text>
        <r>
          <rPr>
            <b/>
            <sz val="9"/>
            <color indexed="81"/>
            <rFont val="Tahoma"/>
            <family val="2"/>
          </rPr>
          <t>YULIED.PENARANDA:</t>
        </r>
        <r>
          <rPr>
            <sz val="9"/>
            <color indexed="81"/>
            <rFont val="Tahoma"/>
            <family val="2"/>
          </rPr>
          <t xml:space="preserve">
Descripción concreta del avance, máximo de caracteres 200</t>
        </r>
      </text>
    </comment>
    <comment ref="A240" authorId="0" shapeId="0" xr:uid="{E7DBD763-7FEC-46FE-8111-9FB223737DF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1" authorId="0" shapeId="0" xr:uid="{3799DC84-A63C-484F-8F54-7E1FE3D55874}">
      <text>
        <r>
          <rPr>
            <b/>
            <sz val="9"/>
            <color indexed="81"/>
            <rFont val="Tahoma"/>
            <family val="2"/>
          </rPr>
          <t>YULIED.PENARANDA:</t>
        </r>
        <r>
          <rPr>
            <sz val="9"/>
            <color indexed="81"/>
            <rFont val="Tahoma"/>
            <family val="2"/>
          </rPr>
          <t xml:space="preserve">
Vigencia a reportar</t>
        </r>
      </text>
    </comment>
    <comment ref="B241" authorId="0" shapeId="0" xr:uid="{7AA148FB-7558-4E8C-B365-5CBB1BF8291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1" authorId="0" shapeId="0" xr:uid="{5AB36848-806E-47EA-B6E1-60FB6A5C7BD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1" authorId="0" shapeId="0" xr:uid="{03327D9F-CC8E-4CA4-9DC9-B4AB743432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1" authorId="0" shapeId="0" xr:uid="{6F62DE13-2BDD-415A-9E5D-D2AEC8F8F391}">
      <text>
        <r>
          <rPr>
            <b/>
            <sz val="9"/>
            <color indexed="81"/>
            <rFont val="Tahoma"/>
            <family val="2"/>
          </rPr>
          <t>YULIED.PENARANDA:</t>
        </r>
        <r>
          <rPr>
            <sz val="9"/>
            <color indexed="81"/>
            <rFont val="Tahoma"/>
            <family val="2"/>
          </rPr>
          <t xml:space="preserve">
Descripción concreta del avance, máximo de caracteres 200</t>
        </r>
      </text>
    </comment>
    <comment ref="A255" authorId="0" shapeId="0" xr:uid="{667683F5-290E-46A3-A65B-7D048EFCA9C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6" authorId="0" shapeId="0" xr:uid="{9E2C396E-7BC3-4A6E-A007-22143D46E98E}">
      <text>
        <r>
          <rPr>
            <b/>
            <sz val="9"/>
            <color indexed="81"/>
            <rFont val="Tahoma"/>
            <family val="2"/>
          </rPr>
          <t>YULIED.PENARANDA:</t>
        </r>
        <r>
          <rPr>
            <sz val="9"/>
            <color indexed="81"/>
            <rFont val="Tahoma"/>
            <family val="2"/>
          </rPr>
          <t xml:space="preserve">
Vigencia a reportar</t>
        </r>
      </text>
    </comment>
    <comment ref="B256" authorId="0" shapeId="0" xr:uid="{A4EE71B8-66E3-4788-9B89-F6239762BBA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6" authorId="0" shapeId="0" xr:uid="{100B0C9A-1F60-489D-B8E8-09F331C9F3A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6" authorId="0" shapeId="0" xr:uid="{023690C4-8A45-455D-97C9-D205AB665FD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6" authorId="0" shapeId="0" xr:uid="{30251F61-BADC-4AE8-AFFF-9752524F87A4}">
      <text>
        <r>
          <rPr>
            <b/>
            <sz val="9"/>
            <color indexed="81"/>
            <rFont val="Tahoma"/>
            <family val="2"/>
          </rPr>
          <t>YULIED.PENARANDA:</t>
        </r>
        <r>
          <rPr>
            <sz val="9"/>
            <color indexed="81"/>
            <rFont val="Tahoma"/>
            <family val="2"/>
          </rPr>
          <t xml:space="preserve">
Descripción concreta del avance, máximo de caracteres 200</t>
        </r>
      </text>
    </comment>
    <comment ref="A270" authorId="0" shapeId="0" xr:uid="{A89B9F85-B836-4B5C-9EE4-2EE6497682B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1" authorId="0" shapeId="0" xr:uid="{D3C8C375-C6DA-4BEE-89D2-62717039FD34}">
      <text>
        <r>
          <rPr>
            <b/>
            <sz val="9"/>
            <color indexed="81"/>
            <rFont val="Tahoma"/>
            <family val="2"/>
          </rPr>
          <t>YULIED.PENARANDA:</t>
        </r>
        <r>
          <rPr>
            <sz val="9"/>
            <color indexed="81"/>
            <rFont val="Tahoma"/>
            <family val="2"/>
          </rPr>
          <t xml:space="preserve">
Vigencia a reportar</t>
        </r>
      </text>
    </comment>
    <comment ref="B271" authorId="0" shapeId="0" xr:uid="{65A87A73-C72F-467F-BD2C-9522E12A56C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1" authorId="0" shapeId="0" xr:uid="{73187D12-7B44-4A2B-A473-095D156CDC7A}">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1" authorId="0" shapeId="0" xr:uid="{7E0823FC-206B-4245-84A9-133F26FD690D}">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1" authorId="0" shapeId="0" xr:uid="{CEF199FE-205D-45FA-8ACD-EE408B59E6E9}">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EA8E41B0-3355-499E-8C60-1D6802AFA0D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0" authorId="0" shapeId="0" xr:uid="{4BCD717F-4029-4080-BBEF-A97229BBBC0B}">
      <text>
        <r>
          <rPr>
            <b/>
            <sz val="9"/>
            <color indexed="81"/>
            <rFont val="Tahoma"/>
            <family val="2"/>
          </rPr>
          <t>YULIED.PENARANDA:</t>
        </r>
        <r>
          <rPr>
            <sz val="9"/>
            <color indexed="81"/>
            <rFont val="Tahoma"/>
            <family val="2"/>
          </rPr>
          <t xml:space="preserve">
Vigencia a reportar</t>
        </r>
      </text>
    </comment>
    <comment ref="B280" authorId="0" shapeId="0" xr:uid="{E0C3468C-6AB8-4069-9051-FE2BEA65B42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0" authorId="0" shapeId="0" xr:uid="{2452B6FD-12C9-4FFE-8BBD-B740097E295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0" authorId="0" shapeId="0" xr:uid="{70C965A9-F2A8-4D45-8AD7-944D9327E00B}">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0" authorId="0" shapeId="0" xr:uid="{F8582B30-68C0-4855-9241-42360D4463C8}">
      <text>
        <r>
          <rPr>
            <b/>
            <sz val="9"/>
            <color indexed="81"/>
            <rFont val="Tahoma"/>
            <family val="2"/>
          </rPr>
          <t>YULIED.PENARANDA:</t>
        </r>
        <r>
          <rPr>
            <sz val="9"/>
            <color indexed="81"/>
            <rFont val="Tahoma"/>
            <family val="2"/>
          </rPr>
          <t xml:space="preserve">
Descripción concreta del avance, máximo de caracteres 200</t>
        </r>
      </text>
    </comment>
    <comment ref="A294" authorId="0" shapeId="0" xr:uid="{E6B7E464-2B76-4CF1-8737-C937B02C4BD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5" authorId="0" shapeId="0" xr:uid="{81FD657A-A7E8-419F-93F6-D953B364A6F1}">
      <text>
        <r>
          <rPr>
            <b/>
            <sz val="9"/>
            <color indexed="81"/>
            <rFont val="Tahoma"/>
            <family val="2"/>
          </rPr>
          <t>YULIED.PENARANDA:</t>
        </r>
        <r>
          <rPr>
            <sz val="9"/>
            <color indexed="81"/>
            <rFont val="Tahoma"/>
            <family val="2"/>
          </rPr>
          <t xml:space="preserve">
Vigencia a reportar</t>
        </r>
      </text>
    </comment>
    <comment ref="B295" authorId="0" shapeId="0" xr:uid="{9EE94390-967F-4DEF-88E9-D11096BC54F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5" authorId="0" shapeId="0" xr:uid="{2F87976A-B18B-49A1-86DB-E396FF0DA99A}">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5" authorId="0" shapeId="0" xr:uid="{889BB0FF-E036-493B-B823-48C63A33DF5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5" authorId="0" shapeId="0" xr:uid="{6E1442C4-3C59-40CD-8319-E6C02243F3BD}">
      <text>
        <r>
          <rPr>
            <b/>
            <sz val="9"/>
            <color indexed="81"/>
            <rFont val="Tahoma"/>
            <family val="2"/>
          </rPr>
          <t>YULIED.PENARANDA:</t>
        </r>
        <r>
          <rPr>
            <sz val="9"/>
            <color indexed="81"/>
            <rFont val="Tahoma"/>
            <family val="2"/>
          </rPr>
          <t xml:space="preserve">
Descripción concreta del avance, máximo de caracteres 200</t>
        </r>
      </text>
    </comment>
    <comment ref="A309" authorId="0" shapeId="0" xr:uid="{A97E907B-3EBD-45ED-8B9D-64C4D64DAB8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0" authorId="0" shapeId="0" xr:uid="{CC9BB472-CC33-4123-B03D-7136DF73497B}">
      <text>
        <r>
          <rPr>
            <b/>
            <sz val="9"/>
            <color indexed="81"/>
            <rFont val="Tahoma"/>
            <family val="2"/>
          </rPr>
          <t>YULIED.PENARANDA:</t>
        </r>
        <r>
          <rPr>
            <sz val="9"/>
            <color indexed="81"/>
            <rFont val="Tahoma"/>
            <family val="2"/>
          </rPr>
          <t xml:space="preserve">
Vigencia a reportar</t>
        </r>
      </text>
    </comment>
    <comment ref="B310" authorId="0" shapeId="0" xr:uid="{255C19EA-DB62-42A6-B5F7-F68FC00664D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0" authorId="0" shapeId="0" xr:uid="{BB259F51-7569-4797-AC18-ECEDBB6EA69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0" authorId="0" shapeId="0" xr:uid="{9EF0493A-A261-42FB-86F8-391E8DAFFABF}">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0" authorId="0" shapeId="0" xr:uid="{89FE93C1-F49D-416A-B5AD-781DD4BD9318}">
      <text>
        <r>
          <rPr>
            <b/>
            <sz val="9"/>
            <color indexed="81"/>
            <rFont val="Tahoma"/>
            <family val="2"/>
          </rPr>
          <t>YULIED.PENARANDA:</t>
        </r>
        <r>
          <rPr>
            <sz val="9"/>
            <color indexed="81"/>
            <rFont val="Tahoma"/>
            <family val="2"/>
          </rPr>
          <t xml:space="preserve">
Descripción concreta del avance, máximo de caracteres 200</t>
        </r>
      </text>
    </comment>
    <comment ref="A324" authorId="0" shapeId="0" xr:uid="{9A7F6527-58C2-4036-963F-BA26F856CD3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5" authorId="0" shapeId="0" xr:uid="{4D443E2F-B6A3-4E96-A037-C0D46F252B05}">
      <text>
        <r>
          <rPr>
            <b/>
            <sz val="9"/>
            <color indexed="81"/>
            <rFont val="Tahoma"/>
            <family val="2"/>
          </rPr>
          <t>YULIED.PENARANDA:</t>
        </r>
        <r>
          <rPr>
            <sz val="9"/>
            <color indexed="81"/>
            <rFont val="Tahoma"/>
            <family val="2"/>
          </rPr>
          <t xml:space="preserve">
Vigencia a reportar</t>
        </r>
      </text>
    </comment>
    <comment ref="B325" authorId="0" shapeId="0" xr:uid="{45419BA2-D23E-4E75-A3D1-D912056A5EE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5" authorId="0" shapeId="0" xr:uid="{2C9ECB58-71E5-455D-BE8B-95A26C7A700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5" authorId="0" shapeId="0" xr:uid="{D711C691-5093-4DDD-81B8-90FE7FCABF9A}">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5" authorId="0" shapeId="0" xr:uid="{C03006F3-A4E3-402D-AB62-885FEEBE831A}">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DELL</author>
    <author>edwar ortiz</author>
  </authors>
  <commentList>
    <comment ref="A4" authorId="0" shapeId="0" xr:uid="{CA8A068D-D329-4331-A5EC-10A2B67B2C9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412E3AF0-7D1D-4D0D-86E0-DAE23F33249C}">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1DFDC2E3-7F68-455F-BE22-E4DA0F0A2BE4}">
      <text>
        <r>
          <rPr>
            <b/>
            <sz val="9"/>
            <color indexed="81"/>
            <rFont val="Tahoma"/>
            <family val="2"/>
          </rPr>
          <t>YULIED.PENARANDA:</t>
        </r>
        <r>
          <rPr>
            <sz val="9"/>
            <color indexed="81"/>
            <rFont val="Tahoma"/>
            <family val="2"/>
          </rPr>
          <t xml:space="preserve">
Relacionar el período del reporte</t>
        </r>
      </text>
    </comment>
    <comment ref="A8" authorId="0" shapeId="0" xr:uid="{E569A826-1C48-4512-81B3-CA574465246E}">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ECEB9072-CB29-424A-BA99-89C8E13344E3}">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DE01791F-4269-4A6D-95CD-2FB2B3862DCD}">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239E4CFC-1D27-4A3F-B0E1-C2D3183EC95B}">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31A827B5-52F8-40D2-B296-1E8854F81E9E}">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9970E0C-1CD9-4EDB-9402-A736E373F9B2}">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52D99DCB-B4B5-4491-9C50-80E98CCB7A57}">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21A5FA7-7692-4E27-A610-9DA55E186FD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26FE5AF6-4690-4A6B-9C8B-4EF0418918EB}">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9166E0EC-688C-4BD0-8F0C-05FE3511DB5B}">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D9543BA3-57F0-4AFB-A35E-DCCBF5EFAD95}">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113CB2FA-BF21-42EB-A006-433F2178A2C3}">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968B53F-ED04-48A2-8F74-96A293ADCC9C}">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EBD613D2-0E46-4CE4-96D7-59F087BCBC8D}">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86BCF939-8F6D-42D2-B6BE-3E37DB42CF99}">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56F7264D-3E77-47F6-8D37-9D2BDD0A42DD}">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26A55F46-9267-480E-BF5D-973DB19D350D}">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70E52F58-39C1-488D-824E-946399F98F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64B3EAA5-7E0B-443E-86B5-F69F28CC896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91525901-4ACA-4E6D-9681-0C25B8CBB1D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F4A847FC-812E-4BB4-B5C8-3C390016A7C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A917387E-6952-471E-A88E-A5F8D65E125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BA84A585-CC82-4E5C-94CA-084232D1512E}">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BF173818-79A7-4809-8236-91B79337635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B903F42D-B082-4706-985E-4329F89E0A2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9346FFC8-0B98-4CE4-BD28-8D4FA0097FB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6BE9BA52-BB8A-47B6-A86F-5C96B902F37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A0540DFD-1382-4CFC-B721-4B732B18982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78F581A1-78E1-45F0-AEB0-F49071CEB423}">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6D10260-3160-401F-9FB2-5B3239283F4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CAA50B18-8543-463E-9C7C-384EA774408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61FBF8D-9BDF-45EF-A8F7-129EC522461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7BCCC9C1-F842-4FF8-A0D3-D3990A19DA9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7312ABD2-0D13-444A-94BC-E082AFAAD5E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45CB7E84-4EE0-4275-ABDC-1CFBFBEB5AB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5DA33875-5E5B-438A-9CAD-9177E3405B9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695F8CFF-FCEE-4013-889F-266A0B01B1A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26463F73-7574-47C3-BF70-36CD1BB87FE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7FC96FE9-73F3-47AF-A72C-A3D6D3B744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947C704D-8488-4DC5-8C75-0FA6B4A0488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70E756A3-5498-4167-ABC3-A9AEDD4348CB}">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9C4C6B62-B989-4BC4-A290-9B9692C7643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8E96363A-E3F4-452E-8F7F-BEF662D2B37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32B7AAE5-D7E6-4736-A9F7-C90E13730FD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47EA50C8-0CDE-4861-9306-05001B3B887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D71B52BB-0B71-4CB7-A08A-63ABF660383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A35F1FC5-69FF-434B-9E27-134D83739B3B}">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D7DF1669-D179-478F-955A-ABB299C175B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3D7B5D5F-5F26-4721-B1FD-4DD1BBE068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C6AD8CC5-3247-480D-A468-E7C2E8C2F09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8B610ACD-2C59-4E6D-8E8A-04EDD8B75C9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696E61F0-3EA1-44E5-B241-828CF1E328D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A430BE09-461D-4350-9C07-8A096B34205A}">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8C7D6109-BA0B-4650-83D9-CA0BDA7B4B3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7984C7DA-6121-4EA4-92F9-E1EFD7EB8CA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5964760-B972-4E79-B88D-9DB00AE4CF5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20D86240-8485-4B0F-9056-8921C8865C2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5C335665-1C05-4565-8A0F-E7052023EFC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60F3F683-370A-4360-AE8C-F4D406C7AA24}">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3E6A7519-071B-46F2-AD39-CBAF16E62DD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DD6A3D40-A3F0-49D6-8BC5-8C26B2F89C3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EA9A374C-D7A6-4015-80A7-5089569A236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F23EC683-ADA0-4670-9266-A793C951B9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791A9D06-2CB8-4819-8786-2515DF8EC8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5CF2AF2D-7DAF-4625-8888-DB51A90307ED}">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EA33B619-6029-45A1-BCAF-06BA677474A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00D1C1CF-82AB-48E7-A4CC-FA335D42361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2AA61BD5-22F2-431C-B465-1D6B735E21F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EBECADFF-144C-48C3-98A3-63F962BC545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593AEE8E-272F-42B4-AA0D-48814DE712B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F305D122-F215-41E0-B0E4-93401653ED30}">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3C0079FE-CDF8-4AA3-98C6-050C21B9171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D560D1A-B580-4AB4-85E1-D2E311A2D82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935E44EE-30D5-4460-B094-20F45645010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EF7ACD5E-8804-46A3-BBD3-756475E3EA8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F474DDB7-73F5-4DE9-89B4-0D066F4708D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F7320047-5248-4847-9AB6-63FC3C45C744}">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0783876E-1A6E-4DE8-9240-4F6003345A5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64FAAB7A-8791-4EC9-A2D8-A01C3007609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EAC18E82-9EA8-4563-86A3-A19CBDC439D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756F927D-232C-4602-8F24-D0CBA8ABD70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2316D5B0-96CC-4109-A758-3DFAE8891AA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8BA5D0BE-1576-48A5-8206-5A0BB811A468}">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16C9F87F-F93E-4474-92D8-F71204882EB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2ADCE279-81BB-416C-BAC3-22090CEC137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8A7C615A-5EC3-4B2C-83AA-51AF7FADBAF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F2047807-BE30-4364-A9B2-8405EECC4D4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043DEC58-B60E-46DE-B463-5612541A2EC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0FFF439E-DA98-4ADA-BA91-0C66C5748CE9}">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513EEA51-5691-4BE8-BB6E-ABB58EF4A84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35815C34-9F5A-4949-8E48-81E566CFF16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3DA4CF77-5FA5-40B1-92F1-93D36CC9D5F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BDB1F523-930A-4547-B641-52E332F7508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3A32EF89-0E48-45BC-8BF9-596C6136DB3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EC15F9E5-6729-42C4-8FBE-B8EC3AC0D95A}">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2E137480-F77C-422A-A935-E4443A6C64D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2404D650-DDEA-410B-A088-DEEC5F10648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4D79EE6A-C2FE-448C-B60C-7583AE1CAE1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E05C4156-94F9-435F-9567-328BC52760F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A11AE1A4-115A-4BBE-935F-FF545A77ECF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79A0CCEC-8CEA-40C8-BCB8-D02A2FB8349B}">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601B270A-F8DF-4393-B77B-8DDE1C934FF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86382EC4-57F1-4C14-A4DE-34E77860AA2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65DB39BC-5A1B-42AA-BC28-FBF3D10DB23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3D9AEF5D-4E59-45AD-BD73-B4A8978B13E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93E1042E-B76E-43F8-9CDE-DC58BC85DDE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8D04529B-54D5-4D8A-BCDA-0EBA01185BD9}">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7C458406-D77F-48A3-9A89-AB77643A49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D134FE2D-8D84-46E7-9AD8-B86B60119E8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29A47A76-C439-40AC-823C-DD66AFA2B51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F27805E9-DE77-46D6-9C66-BC042E5A23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DFEF3A54-E0A2-443B-9695-73E145C5C7B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6949E235-F00F-41B8-B1D8-8D054A7859A6}">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7AEE58DA-A24A-4DB1-A18A-2BB1B441B68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F0A23118-4F8E-4DC9-8D5B-6BA35B5CB53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1957684A-DAE6-4CCD-9C5A-B1425CE0AAF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BFFA890C-CB82-47C1-A42D-6504A7EB16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415564E8-01DA-47DF-ACA9-AEF3D92DFA8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88822FCD-2E30-4602-94C3-F78FD2FCD5F3}">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6F849E50-9D18-4C81-A2F9-88ADD408394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8D55B761-B585-48CD-AAE7-687A7E17C77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88870757-3B9F-4AA7-B18F-D29AE76802B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5E25D9DC-AE19-4D1F-8B7A-CC7D120A39D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8245ACBB-A6A1-43DA-823B-6F101D211FA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4DA841DE-E47A-4BE5-BDE4-C202E2724845}">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582BEDF1-E32F-4366-A2CF-4B66DECA9D3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B8F9D45C-8325-4B4E-9B95-E20845A5523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FD207317-C702-4C93-AA1E-A502B373F5D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53ACB03B-C9CE-49A0-8D8B-293106B38A8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7037F138-02B3-4BA1-B6F9-02A7F42C513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460129B7-5A95-47B6-B446-0664A01E7995}">
      <text>
        <r>
          <rPr>
            <b/>
            <sz val="9"/>
            <color indexed="81"/>
            <rFont val="Tahoma"/>
            <family val="2"/>
          </rPr>
          <t>YULIED.PENARANDA:</t>
        </r>
        <r>
          <rPr>
            <sz val="9"/>
            <color indexed="81"/>
            <rFont val="Tahoma"/>
            <family val="2"/>
          </rPr>
          <t xml:space="preserve">
Se suma los recursos presupuestales (vigencia + reservas)</t>
        </r>
      </text>
    </comment>
    <comment ref="H125" authorId="2" shapeId="0" xr:uid="{FDED1AC3-647A-4B99-B695-D3B202210384}">
      <text>
        <r>
          <rPr>
            <b/>
            <sz val="9"/>
            <color indexed="81"/>
            <rFont val="Tahoma"/>
            <family val="2"/>
          </rPr>
          <t>Gissel:</t>
        </r>
        <r>
          <rPr>
            <sz val="9"/>
            <color indexed="81"/>
            <rFont val="Tahoma"/>
            <family val="2"/>
          </rPr>
          <t xml:space="preserve">
El valor aumenta por concepto de traslado presupuestal.</t>
        </r>
      </text>
    </comment>
    <comment ref="Q125" authorId="2" shapeId="0" xr:uid="{B9A51316-B29F-49C1-9B16-B5AE9C2E7E9C}">
      <text>
        <r>
          <rPr>
            <b/>
            <sz val="9"/>
            <color indexed="81"/>
            <rFont val="Tahoma"/>
            <family val="2"/>
          </rPr>
          <t>Gissel:</t>
        </r>
        <r>
          <rPr>
            <sz val="9"/>
            <color indexed="81"/>
            <rFont val="Tahoma"/>
            <family val="2"/>
          </rPr>
          <t xml:space="preserve">
El valor se incrementa con fundamento en los argumentos expuestos en el oficio con radicado 2020IE199734 - Traslado Presupuestal</t>
        </r>
      </text>
    </comment>
    <comment ref="R125" authorId="2" shapeId="0" xr:uid="{51D80697-0B48-4429-896C-8C67A1C80E7A}">
      <text>
        <r>
          <rPr>
            <b/>
            <sz val="9"/>
            <color indexed="81"/>
            <rFont val="Tahoma"/>
            <family val="2"/>
          </rPr>
          <t xml:space="preserve">Gissel:
</t>
        </r>
        <r>
          <rPr>
            <sz val="9"/>
            <color indexed="81"/>
            <rFont val="Tahoma"/>
            <family val="2"/>
          </rPr>
          <t>El valor se incrementa con fundamento en los argumentos expuestos en el oficio con radicado 2020IE214580 - Traslado Presupuesta</t>
        </r>
        <r>
          <rPr>
            <b/>
            <sz val="9"/>
            <color indexed="81"/>
            <rFont val="Tahoma"/>
            <family val="2"/>
          </rPr>
          <t>l</t>
        </r>
        <r>
          <rPr>
            <sz val="9"/>
            <color indexed="81"/>
            <rFont val="Tahoma"/>
            <family val="2"/>
          </rPr>
          <t xml:space="preserve">
</t>
        </r>
      </text>
    </comment>
    <comment ref="D128" authorId="0" shapeId="0" xr:uid="{1C3B595C-B7B1-478C-AFC5-743CC7F9B37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9" authorId="0" shapeId="0" xr:uid="{DD2EE1E3-1519-4217-B4EC-3EBA28D109B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0" authorId="0" shapeId="0" xr:uid="{0E002A2E-5592-4310-9AB9-8EA095079AB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1" authorId="0" shapeId="0" xr:uid="{3D7C58DA-85CB-49E1-9343-3FAD75E4947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2" authorId="0" shapeId="0" xr:uid="{A6455E70-5AF5-47E5-B7CC-03516FA7B44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3" authorId="0" shapeId="0" xr:uid="{C86B4D5E-615F-48A6-BB29-505E23DD4572}">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B1A36DFD-6BB8-4859-AC66-FC869D0C4A4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1CA6EE74-FBAC-4845-8029-6B36D1AE71C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FBB2D0C6-E0A0-47A6-AB43-FED17B82C43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4E690921-2C4B-4F04-B2A0-43F402F6D10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68166F39-C2B5-4E1B-AE4A-B9033CD3B8C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BEE2038A-7C87-44AC-8C5D-9AFB1550C961}">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454A8683-693B-4FAB-9D59-D797293354A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A6CF891A-8D10-4366-BFFA-454AE9F66B3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B7C3A63D-7CE3-4BE3-B090-C2AF4439D80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E97C946A-0BC0-4C26-9044-C99A51C68C0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9FA80DD9-CD6A-48A2-A4F1-24C8BE8AC16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A316F976-A946-4A6C-8190-551D020A3A66}">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76BB323C-D265-4EF4-8E6B-6C920BECE17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7" authorId="0" shapeId="0" xr:uid="{1609D436-C06C-429D-AB7B-3464EE4E7F1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8" authorId="0" shapeId="0" xr:uid="{17A39502-3F9B-4DAC-87A5-299DF7914BE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9" authorId="0" shapeId="0" xr:uid="{807050CF-4381-4794-971A-F990CF25273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0" authorId="0" shapeId="0" xr:uid="{FE0F57AF-E835-4B68-8FAC-3AFA1E3D9F9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1" authorId="0" shapeId="0" xr:uid="{A1991359-7ADB-4450-8104-A0689EED6781}">
      <text>
        <r>
          <rPr>
            <b/>
            <sz val="9"/>
            <color indexed="81"/>
            <rFont val="Tahoma"/>
            <family val="2"/>
          </rPr>
          <t>YULIED.PENARANDA:</t>
        </r>
        <r>
          <rPr>
            <sz val="9"/>
            <color indexed="81"/>
            <rFont val="Tahoma"/>
            <family val="2"/>
          </rPr>
          <t xml:space="preserve">
Se suma los recursos presupuestales (vigencia + reservas)</t>
        </r>
      </text>
    </comment>
    <comment ref="D152" authorId="0" shapeId="0" xr:uid="{A3EE48B3-0FFD-4C37-922B-1A07E625065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3" authorId="0" shapeId="0" xr:uid="{A77C5706-94ED-4A38-BEA9-7B75D032C09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4" authorId="0" shapeId="0" xr:uid="{7A6DB515-4453-45A9-9FBF-D35F33A2F2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5" authorId="0" shapeId="0" xr:uid="{F095721F-66C3-4995-9B67-58A84F673C7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6" authorId="0" shapeId="0" xr:uid="{C6C90E67-C429-47CD-9E73-0378235498C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7" authorId="0" shapeId="0" xr:uid="{0D4A5ADD-D163-4047-9D93-0670FD866BE4}">
      <text>
        <r>
          <rPr>
            <b/>
            <sz val="9"/>
            <color indexed="81"/>
            <rFont val="Tahoma"/>
            <family val="2"/>
          </rPr>
          <t>YULIED.PENARANDA:</t>
        </r>
        <r>
          <rPr>
            <sz val="9"/>
            <color indexed="81"/>
            <rFont val="Tahoma"/>
            <family val="2"/>
          </rPr>
          <t xml:space="preserve">
Se suma los recursos presupuestales (vigencia + reservas)</t>
        </r>
      </text>
    </comment>
    <comment ref="D158" authorId="0" shapeId="0" xr:uid="{C132196D-1F6A-41D9-9F85-F62D0786308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9" authorId="0" shapeId="0" xr:uid="{6EE274AD-C64A-4A71-8ECA-817CE5513ED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0" authorId="0" shapeId="0" xr:uid="{AB258ACC-28F0-419D-B15F-994173AA073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1" authorId="0" shapeId="0" xr:uid="{9C1028E3-DB1B-48FC-83C5-43C7CB7F209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2" authorId="0" shapeId="0" xr:uid="{D02456CA-9339-4316-99C7-DD837360C26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3" authorId="0" shapeId="0" xr:uid="{39511865-2F63-486B-B239-DE95BE966002}">
      <text>
        <r>
          <rPr>
            <b/>
            <sz val="9"/>
            <color indexed="81"/>
            <rFont val="Tahoma"/>
            <family val="2"/>
          </rPr>
          <t>YULIED.PENARANDA:</t>
        </r>
        <r>
          <rPr>
            <sz val="9"/>
            <color indexed="81"/>
            <rFont val="Tahoma"/>
            <family val="2"/>
          </rPr>
          <t xml:space="preserve">
Se suma los recursos presupuestales (vigencia + reservas)</t>
        </r>
      </text>
    </comment>
    <comment ref="D164" authorId="0" shapeId="0" xr:uid="{7B0BF166-848A-46E5-BA00-7BD72714F45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5" authorId="0" shapeId="0" xr:uid="{543C0F7E-A627-4110-91F2-52A5DA7D2F4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6" authorId="0" shapeId="0" xr:uid="{B2A74014-D76A-421C-8413-8DDDA58C634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7" authorId="0" shapeId="0" xr:uid="{EEF76F69-350A-40B8-9733-0C47EA4DE67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8" authorId="0" shapeId="0" xr:uid="{56FC2DF3-87D0-423F-8F23-48C3F335392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9" authorId="0" shapeId="0" xr:uid="{039492CE-C659-49C5-976D-3E8248E2D5DC}">
      <text>
        <r>
          <rPr>
            <b/>
            <sz val="9"/>
            <color indexed="81"/>
            <rFont val="Tahoma"/>
            <family val="2"/>
          </rPr>
          <t>YULIED.PENARANDA:</t>
        </r>
        <r>
          <rPr>
            <sz val="9"/>
            <color indexed="81"/>
            <rFont val="Tahoma"/>
            <family val="2"/>
          </rPr>
          <t xml:space="preserve">
Se suma los recursos presupuestales (vigencia + reservas)</t>
        </r>
      </text>
    </comment>
    <comment ref="D170" authorId="0" shapeId="0" xr:uid="{0FF208D2-8A37-4DFF-9B92-C8E6B8A8768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1" authorId="0" shapeId="0" xr:uid="{844EB3CA-E732-4083-9081-E2BF8719210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2" authorId="0" shapeId="0" xr:uid="{B15ADA8C-CDA1-44C0-9AC2-322788BE7D8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3" authorId="0" shapeId="0" xr:uid="{13F59205-5AE3-41FD-8BB6-82674B83A4C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4" authorId="0" shapeId="0" xr:uid="{4CA428B1-680F-409D-8315-E6FE41387F3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5" authorId="0" shapeId="0" xr:uid="{A15A058B-65A6-4050-8FC6-37F95F4E7EBF}">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D12EC084-D686-43D7-9702-341AFF37D13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EEB67E64-1B52-4E60-AB2E-27641A41D66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6C7FA6C9-142F-4459-8169-9544AB1BD82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23B7B49F-A282-49FC-92B5-F0BC1F4E0E2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45A80530-1227-41E5-8E69-CED6B0BC055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F96FEAB3-21EF-424C-B048-84E8345CD000}">
      <text>
        <r>
          <rPr>
            <b/>
            <sz val="9"/>
            <color indexed="81"/>
            <rFont val="Tahoma"/>
            <family val="2"/>
          </rPr>
          <t>YULIED.PENARANDA:</t>
        </r>
        <r>
          <rPr>
            <sz val="9"/>
            <color indexed="81"/>
            <rFont val="Tahoma"/>
            <family val="2"/>
          </rPr>
          <t xml:space="preserve">
Se suma los recursos presupuestales (vigencia + reservas)</t>
        </r>
      </text>
    </comment>
    <comment ref="D182" authorId="0" shapeId="0" xr:uid="{A1454611-8583-456B-8D41-CE4B6D9AB4F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3" authorId="0" shapeId="0" xr:uid="{9800AB87-5B0D-4535-A0AD-EA661E05FFB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4" authorId="0" shapeId="0" xr:uid="{87BFFB7A-A14D-4A37-8372-1553B0025EC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5" authorId="0" shapeId="0" xr:uid="{2925D2DB-C2CF-4299-9469-A8F13E2313C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6" authorId="0" shapeId="0" xr:uid="{2AFF9529-0B24-4600-9718-3AEC0054AFA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7" authorId="0" shapeId="0" xr:uid="{602EEB6F-DA59-4F21-A03B-281DAAF6D59C}">
      <text>
        <r>
          <rPr>
            <b/>
            <sz val="9"/>
            <color indexed="81"/>
            <rFont val="Tahoma"/>
            <family val="2"/>
          </rPr>
          <t>YULIED.PENARANDA:</t>
        </r>
        <r>
          <rPr>
            <sz val="9"/>
            <color indexed="81"/>
            <rFont val="Tahoma"/>
            <family val="2"/>
          </rPr>
          <t xml:space="preserve">
Se suma los recursos presupuestales (vigencia + reservas)</t>
        </r>
      </text>
    </comment>
    <comment ref="D188" authorId="0" shapeId="0" xr:uid="{EA56B701-781D-435C-AB28-4847045CCAA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9" authorId="0" shapeId="0" xr:uid="{A22B25F9-84BA-4B5B-93A7-28D60E54B24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0" authorId="0" shapeId="0" xr:uid="{D8FBC2C2-FD4C-4B92-A872-70AC5998E59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1" authorId="0" shapeId="0" xr:uid="{4F27D318-163F-4269-B691-6C946C1B92D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2" authorId="0" shapeId="0" xr:uid="{50A6DBED-9B0C-48C4-AEEE-F83D22E2EA5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3" authorId="0" shapeId="0" xr:uid="{02D47023-0725-43A4-B174-FB95E8DC16E4}">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50F87467-1254-45BE-8F9D-333E70C2BF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2BD2A01C-E7DB-49F8-9967-0156322C5E3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E50EE644-7ED3-4086-AF08-33A8C690B56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516F4E9B-F85C-47D9-BE8B-7512447EED6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397ED48B-5CA0-49B8-80DF-45EF9062BD1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FFD25A45-6118-404A-A6D7-F86B1EDDE6C9}">
      <text>
        <r>
          <rPr>
            <b/>
            <sz val="9"/>
            <color indexed="81"/>
            <rFont val="Tahoma"/>
            <family val="2"/>
          </rPr>
          <t>YULIED.PENARANDA:</t>
        </r>
        <r>
          <rPr>
            <sz val="9"/>
            <color indexed="81"/>
            <rFont val="Tahoma"/>
            <family val="2"/>
          </rPr>
          <t xml:space="preserve">
Se suma los recursos presupuestales (vigencia + reservas)</t>
        </r>
      </text>
    </comment>
    <comment ref="D200" authorId="0" shapeId="0" xr:uid="{FC15C62A-5034-4F47-9038-C90E2BA2DD6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4BBC7ECF-A31B-412D-9806-1057B1B180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6486425E-146B-4E1D-BB7C-1E1CC8C135C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C18F2320-772D-4FE5-A033-18D7A4CDCAB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2A76AB49-A973-4110-9971-618A6BD26D6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7742E7D2-1E8C-42B9-A22C-5F668C1FCF9A}">
      <text>
        <r>
          <rPr>
            <b/>
            <sz val="9"/>
            <color indexed="81"/>
            <rFont val="Tahoma"/>
            <family val="2"/>
          </rPr>
          <t>YULIED.PENARANDA:</t>
        </r>
        <r>
          <rPr>
            <sz val="9"/>
            <color indexed="81"/>
            <rFont val="Tahoma"/>
            <family val="2"/>
          </rPr>
          <t xml:space="preserve">
Se suma los recursos presupuestales (vigencia + reservas)</t>
        </r>
      </text>
    </comment>
    <comment ref="D206" authorId="0" shapeId="0" xr:uid="{1B060B50-E90F-402D-945E-24419843998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7" authorId="0" shapeId="0" xr:uid="{3FB4CAE0-8B7F-4473-9444-3EB85A41EA1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8" authorId="0" shapeId="0" xr:uid="{9F254573-F508-40C2-8134-C6E750EDEFF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9" authorId="0" shapeId="0" xr:uid="{CFD9FC33-C331-403A-BD29-0F030B9A159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0" authorId="0" shapeId="0" xr:uid="{1EE488E4-E945-42CF-BD24-43CB1A1A933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1" authorId="0" shapeId="0" xr:uid="{8BB740AD-C639-49E7-9880-364D1E01268D}">
      <text>
        <r>
          <rPr>
            <b/>
            <sz val="9"/>
            <color indexed="81"/>
            <rFont val="Tahoma"/>
            <family val="2"/>
          </rPr>
          <t>YULIED.PENARANDA:</t>
        </r>
        <r>
          <rPr>
            <sz val="9"/>
            <color indexed="81"/>
            <rFont val="Tahoma"/>
            <family val="2"/>
          </rPr>
          <t xml:space="preserve">
Se suma los recursos presupuestales (vigencia + reservas)</t>
        </r>
      </text>
    </comment>
    <comment ref="D212" authorId="0" shapeId="0" xr:uid="{C39F7D01-3BA3-406C-A546-B31FF71458E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3" authorId="0" shapeId="0" xr:uid="{3ACA2FB9-77C4-42C6-9936-9A67E5EADF3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4" authorId="0" shapeId="0" xr:uid="{44DE06AD-C153-400D-AE14-9672D8D4386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5" authorId="0" shapeId="0" xr:uid="{4252004B-8074-4395-A2DC-28DD8DFDF69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6" authorId="0" shapeId="0" xr:uid="{A92DCB23-2703-4531-BFD6-19C91B6B265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7" authorId="0" shapeId="0" xr:uid="{353660C4-60D8-46E5-AD95-E1ADCE035140}">
      <text>
        <r>
          <rPr>
            <b/>
            <sz val="9"/>
            <color indexed="81"/>
            <rFont val="Tahoma"/>
            <family val="2"/>
          </rPr>
          <t>YULIED.PENARANDA:</t>
        </r>
        <r>
          <rPr>
            <sz val="9"/>
            <color indexed="81"/>
            <rFont val="Tahoma"/>
            <family val="2"/>
          </rPr>
          <t xml:space="preserve">
Se suma los recursos presupuestales (vigencia + reservas)</t>
        </r>
      </text>
    </comment>
    <comment ref="D218" authorId="0" shapeId="0" xr:uid="{70BC0DE5-3F7F-447C-8470-39FF647D092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9" authorId="0" shapeId="0" xr:uid="{13A40112-7298-4814-95C7-885523635CE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0" authorId="0" shapeId="0" xr:uid="{2C064B86-B95B-45F3-B899-D8F99CB711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1" authorId="0" shapeId="0" xr:uid="{657BF683-B2E1-40CB-8203-29058F2D1EF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2" authorId="0" shapeId="0" xr:uid="{58EB6B92-9454-4501-BC7B-76AEEF87452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3" authorId="0" shapeId="0" xr:uid="{6D095719-0B43-4068-B840-DF36032952B5}">
      <text>
        <r>
          <rPr>
            <b/>
            <sz val="9"/>
            <color indexed="81"/>
            <rFont val="Tahoma"/>
            <family val="2"/>
          </rPr>
          <t>YULIED.PENARANDA:</t>
        </r>
        <r>
          <rPr>
            <sz val="9"/>
            <color indexed="81"/>
            <rFont val="Tahoma"/>
            <family val="2"/>
          </rPr>
          <t xml:space="preserve">
Se suma los recursos presupuestales (vigencia + reservas)</t>
        </r>
      </text>
    </comment>
    <comment ref="D224" authorId="0" shapeId="0" xr:uid="{06161213-EA0C-4E01-B376-9EB5B1A3EEB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5" authorId="0" shapeId="0" xr:uid="{C72F0D21-173E-4768-9054-D1B21AC8508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6" authorId="0" shapeId="0" xr:uid="{EA6E7924-9F6E-4DC6-96F5-7CD458CE926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7" authorId="0" shapeId="0" xr:uid="{990897AC-B1B4-404E-9369-572278C95E1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8" authorId="0" shapeId="0" xr:uid="{738F35D5-D7CC-4359-8BC8-5B95CC6FC09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9" authorId="0" shapeId="0" xr:uid="{14A479EB-6ED3-456B-BFCC-BE162A26B4D1}">
      <text>
        <r>
          <rPr>
            <b/>
            <sz val="9"/>
            <color indexed="81"/>
            <rFont val="Tahoma"/>
            <family val="2"/>
          </rPr>
          <t>YULIED.PENARANDA:</t>
        </r>
        <r>
          <rPr>
            <sz val="9"/>
            <color indexed="81"/>
            <rFont val="Tahoma"/>
            <family val="2"/>
          </rPr>
          <t xml:space="preserve">
Se suma los recursos presupuestales (vigencia + reservas)</t>
        </r>
      </text>
    </comment>
    <comment ref="D230" authorId="0" shapeId="0" xr:uid="{68FDAF21-A17A-4FCE-A51B-6FDB19A38D8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1" authorId="0" shapeId="0" xr:uid="{CB177CED-5EB2-4DFD-B1C1-BD20EA19200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2" authorId="0" shapeId="0" xr:uid="{B9BFA6D5-9218-481F-9E70-1E78DED2BEA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3" authorId="0" shapeId="0" xr:uid="{4499F8CE-F62B-41B0-A536-1C58D7DE183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4" authorId="0" shapeId="0" xr:uid="{05631561-7DCB-4E77-A7DC-D9DE1A6855B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5" authorId="0" shapeId="0" xr:uid="{7B5ADE77-6A48-443B-B9C8-D7C8CCD83508}">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C2821059-1735-4EAC-9940-6AECD518A0C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ABBB3AF3-075C-460C-9665-1CDE6A01C76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5CB3FE4C-F598-4BCE-8C84-C87E48B077A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A9658CE8-6244-4043-9DA0-83BB4C973CB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9A9EE3B3-4516-4511-BBF8-4D9BE97DB62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0DEC8025-D287-4CA5-95C2-1A5DD2D41123}">
      <text>
        <r>
          <rPr>
            <b/>
            <sz val="9"/>
            <color indexed="81"/>
            <rFont val="Tahoma"/>
            <family val="2"/>
          </rPr>
          <t>YULIED.PENARANDA:</t>
        </r>
        <r>
          <rPr>
            <sz val="9"/>
            <color indexed="81"/>
            <rFont val="Tahoma"/>
            <family val="2"/>
          </rPr>
          <t xml:space="preserve">
Se suma los recursos presupuestales (vigencia + reservas)</t>
        </r>
      </text>
    </comment>
    <comment ref="H243" authorId="2" shapeId="0" xr:uid="{3BC79F06-4BFF-4FFD-AFB7-D048D8AB1FEA}">
      <text>
        <r>
          <rPr>
            <b/>
            <sz val="9"/>
            <color indexed="81"/>
            <rFont val="Tahoma"/>
            <family val="2"/>
          </rPr>
          <t>Gissel:</t>
        </r>
        <r>
          <rPr>
            <sz val="9"/>
            <color indexed="81"/>
            <rFont val="Tahoma"/>
            <family val="2"/>
          </rPr>
          <t xml:space="preserve">
El valor disminuye por concepto de traslado presupuestal.</t>
        </r>
      </text>
    </comment>
    <comment ref="Q243" authorId="2" shapeId="0" xr:uid="{657D5880-1BF1-41CD-8C1C-B584B84C9AA6}">
      <text>
        <r>
          <rPr>
            <b/>
            <sz val="9"/>
            <color indexed="81"/>
            <rFont val="Tahoma"/>
            <family val="2"/>
          </rPr>
          <t xml:space="preserve">Gissel:
</t>
        </r>
        <r>
          <rPr>
            <sz val="9"/>
            <color indexed="81"/>
            <rFont val="Tahoma"/>
            <family val="2"/>
          </rPr>
          <t>El valor se reduce con fundamento en los argumentos expuestos en el oficio con radicado 2020IE199734 - Traslado Presupuesta</t>
        </r>
        <r>
          <rPr>
            <b/>
            <sz val="9"/>
            <color indexed="81"/>
            <rFont val="Tahoma"/>
            <family val="2"/>
          </rPr>
          <t>l</t>
        </r>
      </text>
    </comment>
    <comment ref="R243" authorId="2" shapeId="0" xr:uid="{BB790C0E-7877-4954-A918-62ABD688B08B}">
      <text>
        <r>
          <rPr>
            <b/>
            <sz val="9"/>
            <color indexed="81"/>
            <rFont val="Tahoma"/>
            <family val="2"/>
          </rPr>
          <t>Gissel:</t>
        </r>
        <r>
          <rPr>
            <sz val="9"/>
            <color indexed="81"/>
            <rFont val="Tahoma"/>
            <family val="2"/>
          </rPr>
          <t xml:space="preserve">
El valor se incrementa con fundamento en los argumentos expuestos en el oficio con radicado 2020IE214580 - Traslado Presupuestal
</t>
        </r>
      </text>
    </comment>
    <comment ref="D246" authorId="0" shapeId="0" xr:uid="{0105BFE4-FAAB-40B2-BA9C-F60BBC04E16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A246" authorId="3" shapeId="0" xr:uid="{D722770D-691F-4B31-960F-606566346316}">
      <text>
        <r>
          <rPr>
            <b/>
            <sz val="9"/>
            <color indexed="81"/>
            <rFont val="Tahoma"/>
            <family val="2"/>
          </rPr>
          <t>DCA:</t>
        </r>
        <r>
          <rPr>
            <sz val="9"/>
            <color indexed="81"/>
            <rFont val="Tahoma"/>
            <family val="2"/>
          </rPr>
          <t xml:space="preserve">
No se registra avance físico pero si presupuestal, ya que por la dinámica per se que tiene el proceso de contratación de personal los compromisos fueron suscritos al finalizar el periodo, lo que dio lugar a ejecutar actividades de identificación y organización, las cuales contribuyen al proceso pero no a la magnitud.</t>
        </r>
      </text>
    </comment>
    <comment ref="D247" authorId="0" shapeId="0" xr:uid="{A98DA499-37E3-46A7-8CAB-5B6F5C7EA51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8" authorId="0" shapeId="0" xr:uid="{7338AED3-42F2-407A-9D4D-48F065B936C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9" authorId="0" shapeId="0" xr:uid="{204D6073-B641-4EE6-85FE-B825D01F5F0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0" authorId="0" shapeId="0" xr:uid="{AD10315C-C1FF-46F3-83B4-FD07B72347B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1" authorId="0" shapeId="0" xr:uid="{7BE57767-FF5B-49DB-86EC-E6E1C0DF256F}">
      <text>
        <r>
          <rPr>
            <b/>
            <sz val="9"/>
            <color indexed="81"/>
            <rFont val="Tahoma"/>
            <family val="2"/>
          </rPr>
          <t>YULIED.PENARANDA:</t>
        </r>
        <r>
          <rPr>
            <sz val="9"/>
            <color indexed="81"/>
            <rFont val="Tahoma"/>
            <family val="2"/>
          </rPr>
          <t xml:space="preserve">
Se suma los recursos presupuestales (vigencia + reservas)</t>
        </r>
      </text>
    </comment>
    <comment ref="D252" authorId="0" shapeId="0" xr:uid="{AE3A3451-FB2C-416A-BBB2-ED9905FA2E8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3" authorId="0" shapeId="0" xr:uid="{F657299D-6DCD-419A-A90A-3FEF3671265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4" authorId="0" shapeId="0" xr:uid="{38D7F60C-40C6-4B66-87FC-DF0A04E4555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sharedStrings.xml><?xml version="1.0" encoding="utf-8"?>
<sst xmlns="http://schemas.openxmlformats.org/spreadsheetml/2006/main" count="4414" uniqueCount="525">
  <si>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</si>
  <si>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</si>
  <si>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</si>
  <si>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</si>
  <si>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</si>
  <si>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</si>
  <si>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</si>
  <si>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</si>
  <si>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</si>
  <si>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</si>
  <si>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</si>
  <si>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</si>
  <si>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</si>
  <si>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</si>
  <si>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</si>
  <si>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</si>
  <si>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</si>
  <si>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</si>
  <si>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</si>
  <si>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</si>
  <si>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</si>
  <si>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</si>
  <si>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</si>
  <si>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</si>
  <si>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</si>
  <si>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</si>
  <si>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</si>
  <si>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</si>
  <si>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</si>
  <si>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</si>
  <si>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</si>
  <si>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</si>
  <si>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</si>
  <si>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</si>
  <si>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</si>
  <si>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</si>
  <si>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</si>
  <si>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</si>
  <si>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</si>
  <si>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</si>
  <si>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</si>
  <si>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</si>
  <si>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</si>
  <si>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</si>
  <si>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</si>
  <si>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</si>
  <si>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</si>
  <si>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</si>
  <si>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</si>
  <si>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</si>
  <si>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</si>
  <si>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</si>
  <si>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</si>
  <si>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</si>
  <si>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</si>
  <si>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</si>
  <si>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</si>
  <si>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</si>
  <si>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</si>
  <si>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</si>
  <si>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</si>
  <si>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</si>
  <si>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</si>
  <si>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</si>
  <si>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</si>
  <si>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</si>
  <si>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</si>
  <si>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</si>
  <si>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</si>
  <si>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</si>
  <si>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</si>
  <si>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</si>
  <si>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</si>
  <si>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</si>
  <si>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</si>
  <si>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</si>
  <si>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</si>
  <si>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</si>
  <si>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</si>
  <si>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</si>
  <si>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</si>
  <si>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</si>
  <si>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</si>
  <si>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</si>
  <si>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</si>
  <si>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</si>
  <si>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</si>
  <si>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</si>
  <si>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</si>
  <si>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</si>
  <si>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</si>
  <si>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</si>
  <si>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</si>
  <si>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</si>
  <si>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</si>
  <si>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</si>
  <si>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</si>
  <si>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</si>
  <si>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</si>
  <si>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</si>
  <si>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</si>
  <si>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</si>
  <si>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</si>
  <si>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</si>
  <si>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</si>
  <si>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</si>
  <si>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</si>
  <si>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</si>
  <si>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</si>
  <si>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</si>
  <si>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</si>
  <si>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</si>
  <si>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</si>
  <si>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</si>
  <si>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</si>
  <si>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</si>
  <si>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</si>
  <si>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TOTAL RECURSOS VIGENCIA</t>
  </si>
  <si>
    <t>TOTAL RESERVAS PRESUPUESTALES</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</si>
  <si>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</si>
  <si>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</si>
  <si>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</si>
  <si>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</si>
  <si>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</si>
  <si>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</si>
  <si>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</si>
  <si>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</si>
  <si>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</si>
  <si>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</si>
  <si>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</si>
  <si>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</si>
  <si>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</si>
  <si>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</si>
  <si>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</si>
  <si>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</si>
  <si>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</si>
  <si>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</si>
  <si>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</si>
  <si>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</si>
  <si>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</si>
  <si>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</si>
  <si>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</si>
  <si>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</si>
  <si>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</si>
  <si>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</si>
  <si>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</si>
  <si>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</si>
  <si>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</si>
  <si>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</si>
  <si>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</si>
  <si>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</si>
  <si>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</si>
  <si>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</si>
  <si>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</si>
  <si>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</si>
  <si>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</si>
  <si>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</si>
  <si>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</si>
  <si>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</si>
  <si>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</si>
  <si>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</si>
  <si>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</si>
  <si>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</si>
  <si>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</si>
  <si>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</si>
  <si>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</si>
  <si>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</si>
  <si>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</si>
  <si>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</si>
  <si>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</si>
  <si>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</si>
  <si>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</si>
  <si>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</si>
  <si>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</si>
  <si>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</si>
  <si>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</si>
  <si>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</si>
  <si>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</si>
  <si>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</si>
  <si>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</si>
  <si>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</si>
  <si>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</si>
  <si>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</si>
  <si>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</si>
  <si>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</si>
  <si>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</si>
  <si>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</si>
  <si>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</si>
  <si>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</si>
  <si>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</si>
  <si>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</si>
  <si>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</si>
  <si>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</si>
  <si>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</si>
  <si>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</si>
  <si>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</si>
  <si>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</si>
  <si>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</si>
  <si>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</si>
  <si>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</si>
  <si>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</si>
  <si>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</si>
  <si>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</si>
  <si>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</si>
  <si>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</si>
  <si>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</si>
  <si>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</si>
  <si>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</si>
  <si>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</si>
  <si>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</si>
  <si>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</si>
  <si>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</si>
  <si>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</si>
  <si>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</si>
  <si>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</si>
  <si>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</si>
  <si>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</si>
  <si>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</si>
  <si>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</si>
  <si>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</si>
  <si>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</si>
  <si>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</si>
  <si>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</si>
  <si>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</si>
  <si>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</si>
  <si>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</si>
  <si>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</si>
  <si>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</si>
  <si>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</si>
  <si>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</si>
  <si>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</si>
  <si>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</si>
  <si>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</si>
  <si>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</si>
  <si>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</si>
  <si>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</si>
  <si>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</si>
  <si>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</si>
  <si>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</si>
  <si>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</si>
  <si>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</si>
  <si>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</si>
  <si>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</si>
  <si>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</si>
  <si>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</si>
  <si>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</si>
  <si>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</si>
  <si>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</si>
  <si>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</si>
  <si>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</si>
  <si>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</si>
  <si>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</si>
  <si>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</si>
  <si>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</si>
  <si>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</si>
  <si>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</si>
  <si>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</si>
  <si>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</si>
  <si>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</si>
  <si>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</si>
  <si>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</si>
  <si>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</si>
  <si>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</si>
  <si>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</si>
  <si>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</si>
  <si>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</si>
  <si>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</si>
  <si>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</si>
  <si>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</si>
  <si>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</si>
  <si>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</si>
  <si>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</si>
  <si>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</si>
  <si>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</si>
  <si>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</si>
  <si>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</si>
  <si>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</si>
  <si>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</si>
  <si>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</si>
  <si>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</si>
  <si>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</si>
  <si>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</si>
  <si>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</si>
  <si>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</si>
  <si>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</si>
  <si>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</si>
  <si>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</si>
  <si>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</si>
  <si>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</si>
  <si>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</si>
  <si>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Se crea  hoja de SPI</t>
  </si>
  <si>
    <t>Se crea hoja de SPI</t>
  </si>
  <si>
    <t>Radicado 2020IE191541 del 29 de octubre de 2020</t>
  </si>
  <si>
    <t>AUMENTAR EN UN 15% LAS ACTUACIONES TÉCNICAS O JURÍDICAS DE EVALUACIÓN, CONTROL, SEGUIMIENTO Y PREVENCIÓN PARA LA PROTECCIÓN Y CONSERVACIÓN DEL RECURSO ARBÓREO DE LA CIUDAD.</t>
  </si>
  <si>
    <t>PORCENTAJE DE AUMENTO EN EL NÚMERO DE ACTUACIONES</t>
  </si>
  <si>
    <t>PORCENTAJE</t>
  </si>
  <si>
    <t>SUMA</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</si>
  <si>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</si>
  <si>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</si>
  <si>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SUBDIRECCIÓN DE SILVICULTURA, FLORA Y FAUNA SILVESTRE</t>
  </si>
  <si>
    <t>7710:  CONTROL A LOS FACTORES DE DETERIORO DEL ARBOLADO URBANO Y LA FLORA EN BOGOTÁ.</t>
  </si>
  <si>
    <t>2 - CAMBIAR NUESTROS HÁBITOS DE VIDA PARA REVERDECER A BOGOTÁ Y ADAPTARNOS Y MITIGAR LA CRISIS CLIMÁTICA</t>
  </si>
  <si>
    <t>33 - MÁS ÁRBOLES Y MÁS Y MEJOR ESPACIO PÚBLICO</t>
  </si>
  <si>
    <t>N/A</t>
  </si>
  <si>
    <t>EVALUACIÓN, CONTROL, SEGUIMIENTO Y PREVENCIÓN SOBRE EL ARBOLADO URBANO Y LA FLORA MADERABLE Y NO MADERABLE</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</si>
  <si>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</si>
  <si>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</si>
  <si>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</si>
  <si>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DE LOS CONCEPTOS TÉCNICOS QUE RECOMIENDAN ACTUACIONES ADMINISTRATIVAS SANCIONATORIAS DURANTE LA VIGENCIA PARA MEJORAR LA EFICIENCIA DEL PROCESO SANCIONATORIO AMBIENTAL</t>
  </si>
  <si>
    <t>1. EJECUTAR 115.000 ACTUACIONES TÉCNICAS O JURÍDICAS DE EVALUACIÓN, CONTROL, SEGUIMIENTO Y PREVENCIÓN SOBRE EL ARBOLADO URBANO DE BOGOTÁ D.C.</t>
  </si>
  <si>
    <t>3. EJECUTAR 24.000 ACTUACIONES TÉCNICAS O JURÍDICAS DE EVALUACIÓN, CONTROL, SEGUIMIENTO Y PREVENCIÓN SOBRE EL RECURSO FLORA EN EL DISTRITO CAPITAL.</t>
  </si>
  <si>
    <t>4. ATENDER EL 100% DE LOS CONCEPTOS TÉCNICOS QUE RECOMIENDAN ACTUACIONES ADMINISTRATIVAS SANCIONATORIAS DURANTE LA VIGENCIA PARA MEJORAR LA EFICIENCIA DEL PROCESO SANCIONATORIO AMBIENTAL</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</si>
  <si>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</si>
  <si>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</si>
  <si>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</si>
  <si>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</si>
  <si>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</si>
  <si>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</si>
  <si>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</si>
  <si>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</si>
  <si>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</si>
  <si>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</si>
  <si>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</si>
  <si>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</si>
  <si>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</si>
  <si>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</si>
  <si>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</si>
  <si>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</si>
  <si>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</si>
  <si>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</si>
  <si>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</si>
  <si>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r>
      <rPr>
        <b/>
        <sz val="8"/>
        <color rgb="FF000000"/>
        <rFont val="Arial"/>
        <family val="2"/>
      </rPr>
      <t xml:space="preserve">Total MPI No. 1 </t>
    </r>
    <r>
      <rPr>
        <sz val="8"/>
        <color indexed="8"/>
        <rFont val="Arial"/>
        <family val="2"/>
      </rPr>
      <t xml:space="preserve">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r>
  </si>
  <si>
    <r>
      <rPr>
        <b/>
        <sz val="8"/>
        <color rgb="FF000000"/>
        <rFont val="Arial"/>
        <family val="2"/>
      </rPr>
      <t>Total MPI No. 3</t>
    </r>
    <r>
      <rPr>
        <sz val="8"/>
        <color rgb="FF000000"/>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r>
  </si>
  <si>
    <r>
      <rPr>
        <b/>
        <sz val="9"/>
        <color rgb="FF000000"/>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</si>
  <si>
    <t>TOTAL MAGNITUD VIGENCIA</t>
  </si>
  <si>
    <t>TOTAL MAGNITUD RESERVAS</t>
  </si>
  <si>
    <t>TODOS</t>
  </si>
  <si>
    <t>COMUNIDAD EN GENERAL</t>
  </si>
  <si>
    <t>19 LOCALIDADES</t>
  </si>
  <si>
    <t>1. POLÍTICA NACIONAL PARA LA GESTIÓN INTEGRAL DE LA BIODIVERSIDAD Y SUS SERVICIOS ECOSISTÉMICOS
2. POLÍTICA PARA LA GESTIÓN DE LA CONSERVACIÓN DE LA BIODIVERSIDAD EN EL DISTRITO CAPITAL.</t>
  </si>
  <si>
    <t>PREVENCIÓN</t>
  </si>
  <si>
    <t>INICIAL</t>
  </si>
  <si>
    <t>FINAL</t>
  </si>
  <si>
    <t>LOCALIDAD</t>
  </si>
  <si>
    <t>TRATAMIENTO</t>
  </si>
  <si>
    <t>TOTAL DE ARBOLES POR TIPO DE TRATAMIENTO</t>
  </si>
  <si>
    <t>EVALUADOS</t>
  </si>
  <si>
    <t>SEGUIMIENTO</t>
  </si>
  <si>
    <t>TÉCNICO</t>
  </si>
  <si>
    <t>JURIDICO</t>
  </si>
  <si>
    <t>CT Tratamiento Silvicultural</t>
  </si>
  <si>
    <t>CT Plantaciones</t>
  </si>
  <si>
    <t>IT 
Seguimiento</t>
  </si>
  <si>
    <t>IT 
Plantaciones</t>
  </si>
  <si>
    <t>TOTAL DE ARBOLES BAJO SEGUIMIENTO</t>
  </si>
  <si>
    <t>GRAN TOTAL</t>
  </si>
  <si>
    <t>PARTICIPACIÓN</t>
  </si>
  <si>
    <t>EJECUTADO VIGENCIA</t>
  </si>
  <si>
    <t>CT EVALUACIÓN</t>
  </si>
  <si>
    <t>CT SEGUIMIENTO</t>
  </si>
  <si>
    <t>IT SEGUIMIENTO</t>
  </si>
  <si>
    <t>CT PLANTACIONES</t>
  </si>
  <si>
    <t>IT PLANTACIONES</t>
  </si>
  <si>
    <t>TOTAL ACTUACIONES</t>
  </si>
  <si>
    <t>%</t>
  </si>
  <si>
    <t>2018.12.31</t>
  </si>
  <si>
    <t>2019.12.31</t>
  </si>
  <si>
    <t>2020.05.31</t>
  </si>
  <si>
    <t>PROMEDIO</t>
  </si>
  <si>
    <t>TOTAL</t>
  </si>
  <si>
    <t>Aumentar la gestión sobre el arbolado urbano</t>
  </si>
  <si>
    <t>Aumentar la gestión para controlar el tráfico de la flora maderable y no maderable</t>
  </si>
  <si>
    <t>Documentos de lineamientos técnicos  para la evaluación de los recursos naturales elaborados</t>
  </si>
  <si>
    <t>Número - Número: Cantidad</t>
  </si>
  <si>
    <t>Se presenta la descripción del avance en el Resumen Ejecutivo.</t>
  </si>
  <si>
    <t>Reporte de monitoreo, seguimiento y evaluación de los ecosistemas Elaborado</t>
  </si>
  <si>
    <t>Documentos de lineamientos técnicos para la gestión de la información y el conocimiento ambiental</t>
  </si>
  <si>
    <t>Servicio de monitoreo y seguimiento de la biodiversidad y los servicios ecosistémicos</t>
  </si>
  <si>
    <t>.</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</si>
  <si>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</si>
  <si>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</si>
  <si>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</si>
  <si>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Ejecutar actuaciones técnicas o jurídicas de evaluación, control, seguimiento y prevención sobre el recurso flora en el Distrito Capital.</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</si>
  <si>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</si>
  <si>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</si>
  <si>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3 actividades previstas para la vigencia.</t>
  </si>
  <si>
    <t>Giro de los compromisos suscritos en Julio de 2020, ya que estos se efectúan mes vencido.</t>
  </si>
  <si>
    <t>Formato: Programación, Actualización y Seguimiento  al Sistema de Información de Seguimiento a los Proyectos de Inversión Pública -SPI</t>
  </si>
  <si>
    <r>
      <t>PROGR. ANUAL MES</t>
    </r>
    <r>
      <rPr>
        <b/>
        <sz val="11"/>
        <rFont val="Arial"/>
        <family val="2"/>
      </rPr>
      <t xml:space="preserve"> JUL.</t>
    </r>
  </si>
  <si>
    <r>
      <t xml:space="preserve">EJECUTADO </t>
    </r>
    <r>
      <rPr>
        <b/>
        <sz val="11"/>
        <rFont val="Arial"/>
        <family val="2"/>
      </rPr>
      <t>JUL.</t>
    </r>
  </si>
  <si>
    <r>
      <t>PROGR. ANUAL MES</t>
    </r>
    <r>
      <rPr>
        <b/>
        <sz val="11"/>
        <rFont val="Arial"/>
        <family val="2"/>
      </rPr>
      <t xml:space="preserve"> AGO.</t>
    </r>
  </si>
  <si>
    <r>
      <t xml:space="preserve">EJECUTADO </t>
    </r>
    <r>
      <rPr>
        <b/>
        <sz val="11"/>
        <rFont val="Arial"/>
        <family val="2"/>
      </rPr>
      <t>AGO.</t>
    </r>
  </si>
  <si>
    <r>
      <t>PROGR. ANUAL MES</t>
    </r>
    <r>
      <rPr>
        <b/>
        <sz val="11"/>
        <rFont val="Arial"/>
        <family val="2"/>
      </rPr>
      <t xml:space="preserve"> SEP.</t>
    </r>
  </si>
  <si>
    <r>
      <t xml:space="preserve">EJECUTADO </t>
    </r>
    <r>
      <rPr>
        <b/>
        <sz val="11"/>
        <rFont val="Arial"/>
        <family val="2"/>
      </rPr>
      <t>SEP.</t>
    </r>
  </si>
  <si>
    <r>
      <t>PROGR. ANUAL MES</t>
    </r>
    <r>
      <rPr>
        <b/>
        <sz val="11"/>
        <rFont val="Arial"/>
        <family val="2"/>
      </rPr>
      <t xml:space="preserve"> OCT.</t>
    </r>
  </si>
  <si>
    <r>
      <t xml:space="preserve">EJECUTADO </t>
    </r>
    <r>
      <rPr>
        <b/>
        <sz val="11"/>
        <rFont val="Arial"/>
        <family val="2"/>
      </rPr>
      <t>OCT.</t>
    </r>
  </si>
  <si>
    <r>
      <t xml:space="preserve">PROGR. ANUAL MES </t>
    </r>
    <r>
      <rPr>
        <b/>
        <sz val="11"/>
        <rFont val="Arial"/>
        <family val="2"/>
      </rPr>
      <t>NOV.</t>
    </r>
  </si>
  <si>
    <r>
      <t xml:space="preserve">EJECUTADO </t>
    </r>
    <r>
      <rPr>
        <b/>
        <sz val="11"/>
        <rFont val="Arial"/>
        <family val="2"/>
      </rPr>
      <t>NOV.</t>
    </r>
  </si>
  <si>
    <r>
      <t xml:space="preserve">PROGR. ANUAL MES  </t>
    </r>
    <r>
      <rPr>
        <b/>
        <sz val="11"/>
        <rFont val="Arial"/>
        <family val="2"/>
      </rPr>
      <t>DIC.</t>
    </r>
  </si>
  <si>
    <r>
      <t>EJECUTADO ACUMULADO</t>
    </r>
    <r>
      <rPr>
        <b/>
        <sz val="11"/>
        <rFont val="Arial"/>
        <family val="2"/>
      </rPr>
      <t xml:space="preserve"> AÑO 2020</t>
    </r>
  </si>
  <si>
    <r>
      <t xml:space="preserve">PROGR. ANUAL MES </t>
    </r>
    <r>
      <rPr>
        <b/>
        <sz val="11"/>
        <rFont val="Arial"/>
        <family val="2"/>
      </rPr>
      <t>ENE.</t>
    </r>
  </si>
  <si>
    <r>
      <t xml:space="preserve">EJECUTADO </t>
    </r>
    <r>
      <rPr>
        <b/>
        <sz val="11"/>
        <rFont val="Arial"/>
        <family val="2"/>
      </rPr>
      <t>ENE.</t>
    </r>
  </si>
  <si>
    <r>
      <t>PROGR. ANUAL MES</t>
    </r>
    <r>
      <rPr>
        <b/>
        <sz val="11"/>
        <rFont val="Arial"/>
        <family val="2"/>
      </rPr>
      <t xml:space="preserve"> FEB.</t>
    </r>
  </si>
  <si>
    <r>
      <t xml:space="preserve">EJECUTADO </t>
    </r>
    <r>
      <rPr>
        <b/>
        <sz val="11"/>
        <rFont val="Arial"/>
        <family val="2"/>
      </rPr>
      <t>FEB.</t>
    </r>
  </si>
  <si>
    <r>
      <t xml:space="preserve">PROGR. ANUAL MES </t>
    </r>
    <r>
      <rPr>
        <b/>
        <sz val="11"/>
        <rFont val="Arial"/>
        <family val="2"/>
      </rPr>
      <t>MAR.</t>
    </r>
  </si>
  <si>
    <r>
      <t xml:space="preserve">EJECUTADO </t>
    </r>
    <r>
      <rPr>
        <b/>
        <sz val="11"/>
        <rFont val="Arial"/>
        <family val="2"/>
      </rPr>
      <t>MAR.</t>
    </r>
  </si>
  <si>
    <r>
      <t xml:space="preserve">PROGR. ANUAL MES </t>
    </r>
    <r>
      <rPr>
        <b/>
        <sz val="11"/>
        <rFont val="Arial"/>
        <family val="2"/>
      </rPr>
      <t>ABR.</t>
    </r>
  </si>
  <si>
    <r>
      <t xml:space="preserve">EJECUTADO </t>
    </r>
    <r>
      <rPr>
        <b/>
        <sz val="11"/>
        <rFont val="Arial"/>
        <family val="2"/>
      </rPr>
      <t>ABR.</t>
    </r>
  </si>
  <si>
    <r>
      <t xml:space="preserve">PROGR. ANUAL MES </t>
    </r>
    <r>
      <rPr>
        <b/>
        <sz val="11"/>
        <rFont val="Arial"/>
        <family val="2"/>
      </rPr>
      <t>MAY.</t>
    </r>
  </si>
  <si>
    <r>
      <t xml:space="preserve">EJECUTADO  </t>
    </r>
    <r>
      <rPr>
        <b/>
        <sz val="11"/>
        <rFont val="Arial"/>
        <family val="2"/>
      </rPr>
      <t>MAY.</t>
    </r>
  </si>
  <si>
    <r>
      <t>PROGR. ANUAL MES</t>
    </r>
    <r>
      <rPr>
        <b/>
        <sz val="11"/>
        <rFont val="Arial"/>
        <family val="2"/>
      </rPr>
      <t xml:space="preserve"> JUN.</t>
    </r>
  </si>
  <si>
    <r>
      <t xml:space="preserve">EJECUTADO  </t>
    </r>
    <r>
      <rPr>
        <b/>
        <sz val="11"/>
        <rFont val="Arial"/>
        <family val="2"/>
      </rPr>
      <t>JUN.</t>
    </r>
  </si>
  <si>
    <r>
      <t xml:space="preserve">EJECUTADO  </t>
    </r>
    <r>
      <rPr>
        <b/>
        <sz val="11"/>
        <rFont val="Arial"/>
        <family val="2"/>
      </rPr>
      <t>JUL.</t>
    </r>
  </si>
  <si>
    <r>
      <t xml:space="preserve">EJECUTADO  </t>
    </r>
    <r>
      <rPr>
        <b/>
        <sz val="11"/>
        <rFont val="Arial"/>
        <family val="2"/>
      </rPr>
      <t>AGO.</t>
    </r>
  </si>
  <si>
    <r>
      <t xml:space="preserve">EJECUTADO  </t>
    </r>
    <r>
      <rPr>
        <b/>
        <sz val="11"/>
        <rFont val="Arial"/>
        <family val="2"/>
      </rPr>
      <t>SEP</t>
    </r>
    <r>
      <rPr>
        <sz val="11"/>
        <rFont val="Arial"/>
        <family val="2"/>
      </rPr>
      <t>.</t>
    </r>
  </si>
  <si>
    <r>
      <t xml:space="preserve">EJECUTADO  </t>
    </r>
    <r>
      <rPr>
        <b/>
        <sz val="11"/>
        <rFont val="Arial"/>
        <family val="2"/>
      </rPr>
      <t>OCT</t>
    </r>
    <r>
      <rPr>
        <sz val="11"/>
        <rFont val="Arial"/>
        <family val="2"/>
      </rPr>
      <t>.</t>
    </r>
  </si>
  <si>
    <r>
      <t xml:space="preserve">EJECUTADO  </t>
    </r>
    <r>
      <rPr>
        <b/>
        <sz val="11"/>
        <rFont val="Arial"/>
        <family val="2"/>
      </rPr>
      <t>NOV.</t>
    </r>
  </si>
  <si>
    <r>
      <t xml:space="preserve">EJECUTADO ACUMUALDO </t>
    </r>
    <r>
      <rPr>
        <b/>
        <sz val="11"/>
        <rFont val="Arial"/>
        <family val="2"/>
      </rPr>
      <t>AÑO 2021</t>
    </r>
  </si>
  <si>
    <r>
      <t xml:space="preserve">EJECUTADO ACUMUALDO </t>
    </r>
    <r>
      <rPr>
        <b/>
        <sz val="11"/>
        <rFont val="Arial"/>
        <family val="2"/>
      </rPr>
      <t>AÑO 2022</t>
    </r>
  </si>
  <si>
    <r>
      <t xml:space="preserve">EJECUTADO ACUMUALDO </t>
    </r>
    <r>
      <rPr>
        <b/>
        <sz val="11"/>
        <rFont val="Arial"/>
        <family val="2"/>
      </rPr>
      <t>AÑO 2023</t>
    </r>
  </si>
  <si>
    <r>
      <t xml:space="preserve">EJECUTADO ACUMUALDO </t>
    </r>
    <r>
      <rPr>
        <b/>
        <sz val="11"/>
        <rFont val="Arial"/>
        <family val="2"/>
      </rPr>
      <t>AÑO 2024</t>
    </r>
  </si>
  <si>
    <t>1.1.1. PROPÓSITO</t>
  </si>
  <si>
    <t>1.1.2. PROGRAMA</t>
  </si>
  <si>
    <r>
      <rPr>
        <b/>
        <sz val="8"/>
        <rFont val="Arial"/>
        <family val="2"/>
      </rPr>
      <t>3.</t>
    </r>
    <r>
      <rPr>
        <sz val="8"/>
        <rFont val="Arial"/>
        <family val="2"/>
      </rPr>
      <t xml:space="preserve">  ELABORAR ACTOS ADMINISTRATIVOS DE ORDEN PERMISIVO Y RESIDUAL PARA LA PROTECCIÓN Y CONSERVACIÓN DEL RECURSO ARBÓREO DE LA CIUDAD. </t>
    </r>
  </si>
  <si>
    <r>
      <rPr>
        <b/>
        <sz val="8"/>
        <rFont val="Arial"/>
        <family val="2"/>
      </rPr>
      <t xml:space="preserve">2. </t>
    </r>
    <r>
      <rPr>
        <sz val="8"/>
        <rFont val="Arial"/>
        <family val="2"/>
      </rPr>
      <t xml:space="preserve"> REALIZAR JORNADAS DE CONCIENTIZACIÓN Y SENSIBILIZACIÓN TENDIENTES A POTENCIALIZAR LA APROPIACIÓN DEL ARBOLADO URBANO POR PARTE DE LA COMUNIDAD  </t>
    </r>
  </si>
  <si>
    <r>
      <rPr>
        <b/>
        <sz val="8"/>
        <rFont val="Arial"/>
        <family val="2"/>
      </rPr>
      <t>1</t>
    </r>
    <r>
      <rPr>
        <sz val="8"/>
        <rFont val="Arial"/>
        <family val="2"/>
      </rPr>
      <t>. EJECUTAR ACTUACIONES TÉCNICAS DE EVALUACIÓN, CONTROL Y SEGUIMIENTO SOBRE EL RECURSO ARBÓREO DE LA CIUDAD.</t>
    </r>
  </si>
  <si>
    <r>
      <rPr>
        <b/>
        <sz val="8"/>
        <rFont val="Arial"/>
        <family val="2"/>
      </rPr>
      <t>4</t>
    </r>
    <r>
      <rPr>
        <sz val="8"/>
        <rFont val="Arial"/>
        <family val="2"/>
      </rPr>
      <t>. REALIZAR EVALUACIÓN, CONTROL Y SEGUIMIENTO A LA MOVILIZACIÓN, TENENCIA, USO O COMERCIALIZACIÓN DEL RECURSO FLORA.</t>
    </r>
  </si>
  <si>
    <r>
      <t xml:space="preserve">5. </t>
    </r>
    <r>
      <rPr>
        <sz val="8"/>
        <rFont val="Arial"/>
        <family val="2"/>
      </rPr>
      <t xml:space="preserve">REALIZAR JORNADAS PEDAGÓGICAS TENDIENTES A POTENCIALIZAR LA APROPIACIÓN DEL RECURSO FLORA Y PREVENIR SU TRÁFICO ILEGAL. </t>
    </r>
  </si>
  <si>
    <r>
      <rPr>
        <b/>
        <sz val="8"/>
        <rFont val="Arial"/>
        <family val="2"/>
      </rPr>
      <t>6</t>
    </r>
    <r>
      <rPr>
        <sz val="8"/>
        <rFont val="Arial"/>
        <family val="2"/>
      </rPr>
      <t>. ACOGER JURÍDICAMENTE LOS CONCEPTOS TÉCNICOS MEDIANTE LA PROYECCIÓN DE LOS ACTOS ADMINISTRATIVOS AMBIENTALES DE CARÁCTER SANCIONATORIO</t>
    </r>
  </si>
  <si>
    <r>
      <rPr>
        <b/>
        <sz val="8"/>
        <rFont val="Arial"/>
        <family val="2"/>
      </rPr>
      <t xml:space="preserve">7. </t>
    </r>
    <r>
      <rPr>
        <sz val="8"/>
        <rFont val="Arial"/>
        <family val="2"/>
      </rPr>
      <t>REALIZAR EL PROCESO DE  ORGANIZACIÓN Y ADMINISTRACIÓN DE LOS DOCUMENTOS DE ARCHIVOS Y EXPEDIENTES SANCIONATORIOS</t>
    </r>
  </si>
  <si>
    <r>
      <rPr>
        <b/>
        <sz val="8"/>
        <rFont val="Arial"/>
        <family val="2"/>
      </rPr>
      <t>8.</t>
    </r>
    <r>
      <rPr>
        <sz val="8"/>
        <rFont val="Arial"/>
        <family val="2"/>
      </rPr>
      <t xml:space="preserve"> NOTIFICAR LOS ACTOS ADMINISTRATIVOS EN CUMPLIMIENTO DE LA NORMATIVIDAD ESTABLECIDA.</t>
    </r>
  </si>
  <si>
    <r>
      <rPr>
        <b/>
        <sz val="8"/>
        <rFont val="Arial"/>
        <family val="2"/>
      </rPr>
      <t xml:space="preserve">9. </t>
    </r>
    <r>
      <rPr>
        <sz val="8"/>
        <rFont val="Arial"/>
        <family val="2"/>
      </rPr>
      <t>REALIZAR ACCIONES DE SEGUIMIENTO Y  CONTROL AMBIENTAL  EN EL MARCO DEL TRÁMITE SANCIONATORIO.</t>
    </r>
  </si>
  <si>
    <t>EVA+CT+SEG</t>
  </si>
  <si>
    <t>X</t>
  </si>
  <si>
    <t>ARBOLADO</t>
  </si>
  <si>
    <t>FLORA</t>
  </si>
  <si>
    <t>DCA</t>
  </si>
  <si>
    <t>5, PONDERACIÓN HORIZONTAL AÑO:  2021</t>
  </si>
  <si>
    <t>TOTAL 2020</t>
  </si>
  <si>
    <t>2020.12.31</t>
  </si>
  <si>
    <t>1, 5. PROGRAMACIÓN INICIAL AÑO 2020</t>
  </si>
  <si>
    <t>1. POLÍTICA NACIONAL PARA LA GESTIÓN INTEGRAL DE LA BIODIVERSIDAD Y SUS SERVICIOS ECOSISTÉMICOS.
2.POLÍTICA PARA LA GESTIÓN DE LA CONSERVACIÓN DE LA BIODIVERSIDAD EN EL DISTRITO CAPITAL.</t>
  </si>
  <si>
    <t>Los Shapefiles se entregarán en el reporte del cierre del  I trimestre de 2021</t>
  </si>
  <si>
    <t>Los Shapefiles se entregarán con el reporte del cierre del I trimestre de 2021</t>
  </si>
  <si>
    <t>La población distrital se ve beneficiada con la ejecución de las actuaciones técnico-jurídicas de evaluación, control, seguimiento y prevención debido a que, a través de éstas, la Secretaría Distrital de Ambiente realiza diagnósticos del estado actual del arbolado urbano, emitiendo conceptos y/o informes técnicos y/o resoluciones, para una mejor gestión del mismo, contribuyendo a 1) Mitigar el riesgo de las situaciones relacionadas con volcamiento, desprendimientos de ramas,   daños a redes aéreas y subterráneas, 2) Disminuir los síntomas de afectación por plagas y enfermedades y 3) Propender por la conservación, preservación y aumento de la cobertura arbórea de la ciudad.</t>
  </si>
  <si>
    <t>Documentos firmados y numerados registrados en los reportes del sistema de correspondencia de la entidad - FOREST -</t>
  </si>
  <si>
    <t>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</si>
  <si>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 xml:space="preserve">Sistema de Correspondencia de la Entidad - FOREST
Archivos de la Dirección de Control Ambiental </t>
  </si>
  <si>
    <t>EJECUTADO RESERVA</t>
  </si>
  <si>
    <t xml:space="preserve">Del 01 al 31 de enero de 2021 se ejecutaron </t>
  </si>
  <si>
    <t xml:space="preserve">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t>
  </si>
  <si>
    <t xml:space="preserve"> individuos arbóreos propendiendo por garantizar su permanencia, mejorar su estado físico y sanitario, y potencializar los servicios ambientales que pueden brindar, garantizando la seguridad y bienestar de la comunidad.</t>
  </si>
  <si>
    <t>x</t>
  </si>
  <si>
    <t xml:space="preserve">5-USME
11-SUBA
</t>
  </si>
  <si>
    <t>La inversión realizada tiene una incidencia positiva en el territorio garantizando los procesos de vigilancia y control ambiental al incumplimiento a las normas ambientales, la protección del recurso flora y la calidad de vida de los ciudadanos.
Localidades que constituyen el área de influencia durante el periodo del 1 al 31 de enero de 2021:
5-USME
11-SUBA</t>
  </si>
  <si>
    <t>META TOTAL PROYECTO 2020-2024</t>
  </si>
  <si>
    <t>Tomando como referencia que 25, equivale al 100% de las actividades programadas y cumplidas en el Plan de Acción, el avance registrado corresponde al promedio del cumplimiento acumulado de las 3 actividades previstas para la vigencia.</t>
  </si>
  <si>
    <t>Municipios - 11001 - BOGOTA D.C. [BOGOTA] - Propios</t>
  </si>
  <si>
    <t>CORTE A 28 DE FEBRERO 2021</t>
  </si>
  <si>
    <t>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</si>
  <si>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t>Actas registradas bajo procedimiento de la SDA, comunicaciones externas, reportes del sistema de correspondencia de la entidad - FOREST -</t>
  </si>
  <si>
    <t xml:space="preserve">Actas registradas bajo procedimiento de la SDA.
Reportes del sistema de correspondencia de la entidad - FOREST -
Archivos de la Dirección de Control Ambiental </t>
  </si>
  <si>
    <t>UPZ</t>
  </si>
  <si>
    <t>G</t>
  </si>
  <si>
    <t>1-USAQUEN 
2-CHAPINERO
5-USME
11-SUBA</t>
  </si>
  <si>
    <t>La inversión realizada tiene una incidencia positiva en el territorio garantizando los procesos de vigilancia y control ambiental al incumplimiento a las normas ambientales, la protección del recurso flora y la calidad de vida de los ciudadanos.
Localidades que constituyen el área de influencia durante el periodo del 1 al 31 de enero de 2021:
1-USAQUEN 
2-CHAPINERO
5-USME
11-SUBA</t>
  </si>
  <si>
    <t>42 - Venecia
62 - Tunjuelito</t>
  </si>
  <si>
    <t>37 - Santa Isabel
102 - La Sabana</t>
  </si>
  <si>
    <t>38 - Restrepo</t>
  </si>
  <si>
    <t>94 - La Candelaria</t>
  </si>
  <si>
    <t>1 - Paseo de los Libertadores
9 - Verbenal
10 - La Uribe
16 - Santa Bárbara</t>
  </si>
  <si>
    <t>88 - El Refugio
99 - Chapinero</t>
  </si>
  <si>
    <t>32 - San Blas
50 - La Gloria</t>
  </si>
  <si>
    <t>56 - Danubio
60 - Parque Entre Nubes</t>
  </si>
  <si>
    <t>49 - Apogeo
86 - El Porvenir</t>
  </si>
  <si>
    <t>44 - Américas
45 - Carvajal
82 - Patio Bonito
113 - Bavaria</t>
  </si>
  <si>
    <t>75 - Fontibón
76 - Fontibón San Pablo
77- Zona Franca
115 - Capellanía
117 - Aeropuerto El Dorado</t>
  </si>
  <si>
    <t>17 - San José de Bavaría
18 - Britalia
28 - El Rincón
71 - Tibabuyes</t>
  </si>
  <si>
    <t>21 - Los Andes
103 - Parque Salitre</t>
  </si>
  <si>
    <t>100 - Galerías
106 - La Esmeralda</t>
  </si>
  <si>
    <t>40 - Ciudad Montes
41 - Muzu
111 - Puente Aranda</t>
  </si>
  <si>
    <t>36 - San José
55 - Diana Turbay</t>
  </si>
  <si>
    <t>63 - El Mochuelo
69 - Ismalel Perdomo</t>
  </si>
  <si>
    <t>26 - Las Ferias
29 - Minuto de Dios
30 - Boyacá Real
73 - Garcés Navas
74 - Engativá
116 - Álamos</t>
  </si>
  <si>
    <t>Se realizará seguimiento periódico a los procesos impulsados hasta su conclusión en la etapa de numeración en el sistema.</t>
  </si>
  <si>
    <t>Conforme al avance programado en el componente de actividades el retraso corresponde a la ejecución de 1.598 actuaciones, las cuales fueron sustanciadas y se encuentran para revisión, firma y numeración, etapas que deben concluir para ser cuantificadas en la meta.</t>
  </si>
  <si>
    <t>Se encuentra pendiente por acoger mediante acto administrativo un (1) concepto técnico, el cual se encuentra en proceso de desglose por parte del área técnica.</t>
  </si>
  <si>
    <t>En abril se priorizará en los planes de trabajo del equipo jurídico de la Dirección de Control Ambiental el concepto técnico pendiente por acoger, y se realizará seguimiento al mismo hasta la generación del acto administrativo de inicio del proceso sancionatorio ambiental.</t>
  </si>
  <si>
    <r>
      <rPr>
        <b/>
        <sz val="12"/>
        <color theme="1"/>
        <rFont val="Arial"/>
        <family val="2"/>
      </rPr>
      <t xml:space="preserve">VIGENCIA:
</t>
    </r>
    <r>
      <rPr>
        <sz val="12"/>
        <color theme="1"/>
        <rFont val="Arial"/>
        <family val="2"/>
      </rPr>
      <t xml:space="preserve">
La Secretaría Distrital de Ambiente del 01 de febrero al 31 de marzo de 2021 </t>
    </r>
    <r>
      <rPr>
        <b/>
        <sz val="12"/>
        <color theme="1"/>
        <rFont val="Arial"/>
        <family val="2"/>
      </rPr>
      <t>atendió el 100% de los conceptos técnicos</t>
    </r>
    <r>
      <rPr>
        <sz val="12"/>
        <color theme="1"/>
        <rFont val="Arial"/>
        <family val="2"/>
      </rPr>
      <t xml:space="preserve"> relacionados con el recurso flora que recomiendan una actuación administrativa sancionatoria, como se relaciona a continuación: 
No de Conceptos Técnicos que recomiendan actuaciones administrativas sancionatorias:</t>
    </r>
    <r>
      <rPr>
        <b/>
        <sz val="12"/>
        <color theme="1"/>
        <rFont val="Arial"/>
        <family val="2"/>
      </rPr>
      <t xml:space="preserve"> 5</t>
    </r>
    <r>
      <rPr>
        <sz val="12"/>
        <color theme="1"/>
        <rFont val="Arial"/>
        <family val="2"/>
      </rPr>
      <t xml:space="preserve">
No de Conceptos Técnicos acogidos juridicamente mediante acto administrativo: </t>
    </r>
    <r>
      <rPr>
        <b/>
        <sz val="12"/>
        <color theme="1"/>
        <rFont val="Arial"/>
        <family val="2"/>
      </rPr>
      <t xml:space="preserve">5
</t>
    </r>
    <r>
      <rPr>
        <sz val="12"/>
        <color theme="1"/>
        <rFont val="Arial"/>
        <family val="2"/>
      </rPr>
      <t xml:space="preserve">
</t>
    </r>
    <r>
      <rPr>
        <b/>
        <sz val="12"/>
        <color theme="1"/>
        <rFont val="Arial"/>
        <family val="2"/>
      </rPr>
      <t xml:space="preserve">Avance total corte 31 de marzo de 2021 (Vigencia): 4,54%
</t>
    </r>
    <r>
      <rPr>
        <sz val="12"/>
        <color theme="1"/>
        <rFont val="Arial"/>
        <family val="2"/>
      </rPr>
      <t xml:space="preserve">
Los avances en la magnitud de la meta están sujetos a la demanda de conceptos técnicos que remita el área técnica para ser acogidos jurídicamente; por lo tanto, el porcentaje de la magnitud programada se subdivide en proporciones de 2,27% (febrero-diciembre) y sobre este porcentaje se miden los avances mensuales.  
</t>
    </r>
    <r>
      <rPr>
        <b/>
        <sz val="12"/>
        <color theme="1"/>
        <rFont val="Arial"/>
        <family val="2"/>
      </rPr>
      <t xml:space="preserve">
RESERVA PRESUPUESTAL: 
</t>
    </r>
    <r>
      <rPr>
        <sz val="12"/>
        <color theme="1"/>
        <rFont val="Arial"/>
        <family val="2"/>
      </rPr>
      <t>La Secretaría Distrital de Ambiente del 01 de enero al 31 de marzo de 2021</t>
    </r>
    <r>
      <rPr>
        <b/>
        <sz val="12"/>
        <color theme="1"/>
        <rFont val="Arial"/>
        <family val="2"/>
      </rPr>
      <t xml:space="preserve"> atendió el 75% de los conceptos técnicos </t>
    </r>
    <r>
      <rPr>
        <sz val="12"/>
        <color theme="1"/>
        <rFont val="Arial"/>
        <family val="2"/>
      </rPr>
      <t xml:space="preserve">relacionados con el recurso flora que recomiendan una actuación administrativa sancionatoria, como se relaciona a continuación: 
No de Conceptos Técnicos que recomiendan actuaciones administrativas sancionatorias: </t>
    </r>
    <r>
      <rPr>
        <b/>
        <sz val="12"/>
        <color theme="1"/>
        <rFont val="Arial"/>
        <family val="2"/>
      </rPr>
      <t xml:space="preserve">4. </t>
    </r>
    <r>
      <rPr>
        <sz val="12"/>
        <color theme="1"/>
        <rFont val="Arial"/>
        <family val="2"/>
      </rPr>
      <t xml:space="preserve">
No de Conceptos Técnicos acogidos juridicamente mediante acto administrativo:</t>
    </r>
    <r>
      <rPr>
        <b/>
        <sz val="12"/>
        <color theme="1"/>
        <rFont val="Arial"/>
        <family val="2"/>
      </rPr>
      <t xml:space="preserve"> 3.</t>
    </r>
    <r>
      <rPr>
        <sz val="12"/>
        <color theme="1"/>
        <rFont val="Arial"/>
        <family val="2"/>
      </rPr>
      <t xml:space="preserve">
</t>
    </r>
    <r>
      <rPr>
        <b/>
        <sz val="12"/>
        <color theme="1"/>
        <rFont val="Arial"/>
        <family val="2"/>
      </rPr>
      <t>Avance total corte 31 de marzo de 2021 (Reserva): 0,54%</t>
    </r>
  </si>
  <si>
    <r>
      <rPr>
        <b/>
        <sz val="12"/>
        <color theme="1"/>
        <rFont val="Arial"/>
        <family val="2"/>
      </rPr>
      <t xml:space="preserve">VIGENCIA:
</t>
    </r>
    <r>
      <rPr>
        <sz val="12"/>
        <color theme="1"/>
        <rFont val="Arial"/>
        <family val="2"/>
      </rPr>
      <t xml:space="preserve">
Con el fin de contribuir con una mejor gestión sobre el arbolado urbano y prevenir el deterioro del recurso, la Secretaría Distrital de Ambiente - SDA en cumplimiento con lo establecido en el marco normativo que regula el recurso forestal de la ciudad, en el primer trimestre de 2021 ejecutó </t>
    </r>
    <r>
      <rPr>
        <b/>
        <sz val="12"/>
        <color theme="1"/>
        <rFont val="Arial"/>
        <family val="2"/>
      </rPr>
      <t>1.079</t>
    </r>
    <r>
      <rPr>
        <sz val="12"/>
        <color theme="1"/>
        <rFont val="Arial"/>
        <family val="2"/>
      </rPr>
      <t xml:space="preserve"> actuaciones técnicas y jurídicas, que corresponden a:
Conceptos técnicos de manejo silvicultural de arbolado urbano: 2;
Conceptos técnicos de atención de emergencias silviculturales: 3;
Conceptos técnicos para la autorización de actividades silviculturales para la realización, remodelación o ampliación de obras públicas o privadas de infraestructura, construcciones, instalaciones y similares: 15;
Informes técnicos de evaluación: 8;
Conceptos técnicos de seguimiento silvicultural: 369;
Conceptos técnicos de seguimiento a la plantación y mantenimiento básico del arbolado urbano: 36;
Informes técnicos de seguimiento: 108;
Conceptos técnicos sancionatorios: 8;
Actos administrativos: 49;
Requerimientos y oficios de respuesta a comunicaciones y PQRS: 481.
</t>
    </r>
    <r>
      <rPr>
        <b/>
        <sz val="12"/>
        <color theme="1"/>
        <rFont val="Arial"/>
        <family val="2"/>
      </rPr>
      <t xml:space="preserve">RESERVA PRESUPUESTAL:
</t>
    </r>
    <r>
      <rPr>
        <sz val="12"/>
        <color theme="1"/>
        <rFont val="Arial"/>
        <family val="2"/>
      </rPr>
      <t xml:space="preserve">
Del 01 de enero al 31 de marzo de 2021, la SDA ejecutó </t>
    </r>
    <r>
      <rPr>
        <b/>
        <sz val="12"/>
        <color theme="1"/>
        <rFont val="Arial"/>
        <family val="2"/>
      </rPr>
      <t>1.823</t>
    </r>
    <r>
      <rPr>
        <sz val="12"/>
        <color theme="1"/>
        <rFont val="Arial"/>
        <family val="2"/>
      </rPr>
      <t xml:space="preserve"> actuaciones técnicas y jurídicas de evaluación, seguimiento y control sobre el arbolado urbano, las cuales se distribuyen así:  
Conceptos técnicos de manejo silvicultural de arbolado urbano: 30;
Conceptos técnicos de atención de emergencias silviculturales: 10;
Conceptos técnicos para la autorización de actividades silviculturales para la realización, remodelación o ampliación de obras públicas o privadas de infraestructura, construcciones, instalaciones y similares: 118;
Informes técnicos de evaluación: 5;
Conceptos técnicos de seguimiento silvicultural: 1;
Informes técnicos de seguimiento: 3;
Conceptos técnicos sancionatorios: 26;
Informe técnico sancionatorio: 4; 
Actos administrativos: 80;
Requerimientos y oficios de respuesta a comunicaciones y PQRS: 1.546.</t>
    </r>
  </si>
  <si>
    <r>
      <t xml:space="preserve">Con el objeto de ejercer evaluación, control y seguimiento a la movilización, tenencia, uso o comercialización del recurso flora, y prevenir su tráfico ilegal, en el primer trimestre de 2021, la Secretaría Distrital de Ambiente ejecutó </t>
    </r>
    <r>
      <rPr>
        <b/>
        <sz val="12"/>
        <color theme="1"/>
        <rFont val="Arial"/>
        <family val="2"/>
      </rPr>
      <t xml:space="preserve">601 </t>
    </r>
    <r>
      <rPr>
        <sz val="12"/>
        <color theme="1"/>
        <rFont val="Arial"/>
        <family val="2"/>
      </rPr>
      <t xml:space="preserve">actuaciones técnicas, que corresponden a: 159 visitas de evaluación y seguimiento a empresas forestales; 44 visitas de verificación de especímenes de la flora silvestre, exportados o importados con permiso CITES y NO CITES; 2 visitas para expedición de salvoconductos; 20 visitas de inventarios de control y seguimiento a empresas forestales; 4 visitas de control para registro del libro de operaciones; 11 certificaciones de exportación e importación a empresas forestales; 9 certificaciones de registro y cumplimiento de empresas forestales; 1 oficio de negación de certificación; 4 jornadas pedagógicas; 327 reportes de movimientos del libro de operaciones verificados e ingresados al sistema FOREST; 13 operativos de control; 4 recorridos de control; y 3 recorridos de prevención. </t>
    </r>
  </si>
  <si>
    <t>Para el primer trimestre de la vigencia no se programaron actividades.</t>
  </si>
  <si>
    <r>
      <t xml:space="preserve">En el marco del proceso de evaluación, control y seguimiento al arbolado urbano, la Secretaría Distrital de Ambiente a través de la Subdirección de Silvicultura, Flora y Fauna Silvestre, del 01 de enero al 31 de marzo de 2021 sustanció y emitió </t>
    </r>
    <r>
      <rPr>
        <b/>
        <sz val="8"/>
        <rFont val="Arial"/>
        <family val="2"/>
      </rPr>
      <t>129</t>
    </r>
    <r>
      <rPr>
        <sz val="8"/>
        <rFont val="Arial"/>
        <family val="2"/>
      </rPr>
      <t xml:space="preserve"> actos administrativos (Autos: 55; Resoluciones: 74), y </t>
    </r>
    <r>
      <rPr>
        <b/>
        <sz val="8"/>
        <rFont val="Arial"/>
        <family val="2"/>
      </rPr>
      <t>7</t>
    </r>
    <r>
      <rPr>
        <sz val="8"/>
        <rFont val="Arial"/>
        <family val="2"/>
      </rPr>
      <t xml:space="preserve"> requerimientos. </t>
    </r>
  </si>
  <si>
    <r>
      <t xml:space="preserve">Con el objeto de ejercer evaluación, control y seguimiento a la movilización, tenencia, uso o comercialización del recurso flora, y prevenir su tráfico ilegal, en el primer trimestre de 2021, </t>
    </r>
    <r>
      <rPr>
        <b/>
        <sz val="8"/>
        <rFont val="Arial"/>
        <family val="2"/>
      </rPr>
      <t>la Secretaría Distrital de Ambiente ejecutó 601 actuaciones técnicas</t>
    </r>
    <r>
      <rPr>
        <sz val="8"/>
        <rFont val="Arial"/>
        <family val="2"/>
      </rPr>
      <t xml:space="preserve">, que corresponden a: 159 visitas de evaluación y seguimiento a empresas forestales; 44 visitas de verificación de especímenes de la flora silvestre, exportados o importados con permiso CITES y NO CITES; 2 visitas para expedición de salvoconductos; 20 visitas de inventarios de control y seguimiento a empresas forestales; 4 visitas de control para registro del libro de operaciones; 11 certificaciones de exportación e importación a empresas forestales; 9 certificaciones de registro y cumplimiento de empresas forestales; 1 oficio de negación de certificación; 4 jornadas pedagógicas; 327 reportes de movimientos del libro de operaciones verificados e ingresados al sistema FOREST; 13 operativos de control; 4 recorridos de control; y 3 recorridos de prevención. </t>
    </r>
  </si>
  <si>
    <r>
      <t xml:space="preserve">Del 01 de enero al 31 de marzo de 2021, la Secretaría Distrital de Ambiente ejecutó </t>
    </r>
    <r>
      <rPr>
        <b/>
        <sz val="8"/>
        <rFont val="Arial"/>
        <family val="2"/>
      </rPr>
      <t>2.766</t>
    </r>
    <r>
      <rPr>
        <sz val="8"/>
        <rFont val="Arial"/>
        <family val="2"/>
      </rPr>
      <t xml:space="preserve"> actuaciones técnicas y jurídicas de evaluación, seguimiento y control sobre el arbolado urbano, las cuales se distribuyen así:  
Conceptos técnicos de manejo silvicultural de arbolado urbano: 32;
Conceptos técnicos de atención de emergencias silviculturales: 13;
Conceptos técnicos para la autorización de actividades silviculturales para la realización, remodelación o ampliación de obras públicas o privadas de infraestructura, construcciones, instalaciones y similares: 133;
Informes técnicos de evaluación: 13;
Conceptos técnicos de seguimiento silvicultural: 370;
Conceptos técnicos de seguimiento a la plantación y mantenimiento básico del arbolado urbano: 36;
Informes técnicos de seguimiento: 111;
Conceptos técnicos sancionatorios: 34;
Informe técnico sancionatorio: 4; 
Requerimientos y oficios de respuesta a comunicaciones y PQRS: 2.020.
</t>
    </r>
    <r>
      <rPr>
        <b/>
        <sz val="8"/>
        <rFont val="Arial"/>
        <family val="2"/>
      </rPr>
      <t xml:space="preserve">Rezago: </t>
    </r>
    <r>
      <rPr>
        <sz val="8"/>
        <rFont val="Arial"/>
        <family val="2"/>
      </rPr>
      <t>Conforme al avance programado en el componente de actividades el retraso corresponde a la ejecución de 1.598 actuaciones, las cuales fueron sustanciadas y se encuentran para revisión, firma y numeración, etapas que deben concluir para ser cuantificadas en la meta.</t>
    </r>
  </si>
  <si>
    <r>
      <rPr>
        <b/>
        <sz val="8"/>
        <color theme="1"/>
        <rFont val="Arial"/>
        <family val="2"/>
      </rPr>
      <t xml:space="preserve">VIGENCIA:
</t>
    </r>
    <r>
      <rPr>
        <sz val="8"/>
        <color theme="1"/>
        <rFont val="Arial"/>
        <family val="2"/>
      </rPr>
      <t xml:space="preserve">
La Secretaría Distrital de Ambiente del </t>
    </r>
    <r>
      <rPr>
        <b/>
        <sz val="8"/>
        <color theme="1"/>
        <rFont val="Arial"/>
        <family val="2"/>
      </rPr>
      <t>01 de febrero al 31 de marzo de 2021</t>
    </r>
    <r>
      <rPr>
        <sz val="8"/>
        <color theme="1"/>
        <rFont val="Arial"/>
        <family val="2"/>
      </rPr>
      <t xml:space="preserve"> atendió el </t>
    </r>
    <r>
      <rPr>
        <b/>
        <sz val="8"/>
        <color theme="1"/>
        <rFont val="Arial"/>
        <family val="2"/>
      </rPr>
      <t xml:space="preserve">100% </t>
    </r>
    <r>
      <rPr>
        <sz val="8"/>
        <color theme="1"/>
        <rFont val="Arial"/>
        <family val="2"/>
      </rPr>
      <t xml:space="preserve">de los conceptos técnicos relacionados con el recurso flora que recomiendan una actuación administrativa sancionatoria, como se relaciona a continuación: 
No de Conceptos Técnicos que recomiendan actuaciones administrativas sancionatorias: </t>
    </r>
    <r>
      <rPr>
        <b/>
        <sz val="8"/>
        <color theme="1"/>
        <rFont val="Arial"/>
        <family val="2"/>
      </rPr>
      <t>5.</t>
    </r>
    <r>
      <rPr>
        <sz val="8"/>
        <color theme="1"/>
        <rFont val="Arial"/>
        <family val="2"/>
      </rPr>
      <t xml:space="preserve">
No de Conceptos Técnicos acogidos juridicamente mediante acto administrativo: </t>
    </r>
    <r>
      <rPr>
        <b/>
        <sz val="8"/>
        <color theme="1"/>
        <rFont val="Arial"/>
        <family val="2"/>
      </rPr>
      <t>5.</t>
    </r>
    <r>
      <rPr>
        <sz val="8"/>
        <color theme="1"/>
        <rFont val="Arial"/>
        <family val="2"/>
      </rPr>
      <t xml:space="preserve">
</t>
    </r>
    <r>
      <rPr>
        <b/>
        <sz val="8"/>
        <color theme="1"/>
        <rFont val="Arial"/>
        <family val="2"/>
      </rPr>
      <t xml:space="preserve">
RESERVA: 
</t>
    </r>
    <r>
      <rPr>
        <sz val="8"/>
        <color theme="1"/>
        <rFont val="Arial"/>
        <family val="2"/>
      </rPr>
      <t xml:space="preserve">
La Secretaría Distrital de Ambiente del </t>
    </r>
    <r>
      <rPr>
        <b/>
        <sz val="8"/>
        <color theme="1"/>
        <rFont val="Arial"/>
        <family val="2"/>
      </rPr>
      <t>01 de enero al 31 de marzo de 2021</t>
    </r>
    <r>
      <rPr>
        <sz val="8"/>
        <color theme="1"/>
        <rFont val="Arial"/>
        <family val="2"/>
      </rPr>
      <t xml:space="preserve"> atendió el </t>
    </r>
    <r>
      <rPr>
        <b/>
        <sz val="8"/>
        <color theme="1"/>
        <rFont val="Arial"/>
        <family val="2"/>
      </rPr>
      <t>75%</t>
    </r>
    <r>
      <rPr>
        <sz val="8"/>
        <color theme="1"/>
        <rFont val="Arial"/>
        <family val="2"/>
      </rPr>
      <t xml:space="preserve"> de los conceptos técnicos relacionados con el recurso flora que recomiendan una actuación administrativa sancionatoria, como se relaciona a continuación: 
No de Conceptos Técnicos que recomiendan actuaciones administrativas sancionatorias: </t>
    </r>
    <r>
      <rPr>
        <b/>
        <sz val="8"/>
        <color theme="1"/>
        <rFont val="Arial"/>
        <family val="2"/>
      </rPr>
      <t xml:space="preserve">4. </t>
    </r>
    <r>
      <rPr>
        <sz val="8"/>
        <color theme="1"/>
        <rFont val="Arial"/>
        <family val="2"/>
      </rPr>
      <t xml:space="preserve">
No de Conceptos Técnicos acogidos juridicamente mediante acto administrativo: </t>
    </r>
    <r>
      <rPr>
        <b/>
        <sz val="8"/>
        <color theme="1"/>
        <rFont val="Arial"/>
        <family val="2"/>
      </rPr>
      <t xml:space="preserve">3.
</t>
    </r>
    <r>
      <rPr>
        <sz val="8"/>
        <color theme="1"/>
        <rFont val="Arial"/>
        <family val="2"/>
      </rPr>
      <t>Se encuentra pendiente de acoger mediante acto administrativo 1 concepto técnico, el cual se encuentra en tramite de desglose para posterior revisión y firma.</t>
    </r>
  </si>
  <si>
    <r>
      <t xml:space="preserve">Del </t>
    </r>
    <r>
      <rPr>
        <b/>
        <sz val="8"/>
        <color theme="1"/>
        <rFont val="Arial"/>
        <family val="2"/>
      </rPr>
      <t>01 de enero al 31 de marzo de 2021</t>
    </r>
    <r>
      <rPr>
        <sz val="8"/>
        <color theme="1"/>
        <rFont val="Arial"/>
        <family val="2"/>
      </rPr>
      <t xml:space="preserve"> se realizó el proceso de organización y administración documental a través de las siguientes acciones archivísticas:
</t>
    </r>
    <r>
      <rPr>
        <b/>
        <sz val="8"/>
        <color theme="1"/>
        <rFont val="Arial"/>
        <family val="2"/>
      </rPr>
      <t xml:space="preserve">
</t>
    </r>
    <r>
      <rPr>
        <b/>
        <sz val="8"/>
        <rFont val="Arial"/>
        <family val="2"/>
      </rPr>
      <t xml:space="preserve">Enero:
</t>
    </r>
    <r>
      <rPr>
        <sz val="8"/>
        <rFont val="Arial"/>
        <family val="2"/>
      </rPr>
      <t xml:space="preserve">Se realizó el proceso de organización documental a un total de </t>
    </r>
    <r>
      <rPr>
        <b/>
        <sz val="8"/>
        <rFont val="Arial"/>
        <family val="2"/>
      </rPr>
      <t xml:space="preserve">95 expedientes asociados al recurso Flora, </t>
    </r>
    <r>
      <rPr>
        <sz val="8"/>
        <rFont val="Arial"/>
        <family val="2"/>
      </rPr>
      <t xml:space="preserve">de los cuales se adelantaron las siguientes acciones archivísticas: 
Correspondencia: </t>
    </r>
    <r>
      <rPr>
        <b/>
        <sz val="8"/>
        <rFont val="Arial"/>
        <family val="2"/>
      </rPr>
      <t xml:space="preserve">43 Expedientes
</t>
    </r>
    <r>
      <rPr>
        <sz val="8"/>
        <rFont val="Arial"/>
        <family val="2"/>
      </rPr>
      <t>Aperturas de Expedientes:</t>
    </r>
    <r>
      <rPr>
        <b/>
        <sz val="8"/>
        <rFont val="Arial"/>
        <family val="2"/>
      </rPr>
      <t xml:space="preserve"> 35 Expedientes
</t>
    </r>
    <r>
      <rPr>
        <sz val="8"/>
        <rFont val="Arial"/>
        <family val="2"/>
      </rPr>
      <t xml:space="preserve">Se realizaron actividades de consulta y préstamo de </t>
    </r>
    <r>
      <rPr>
        <b/>
        <sz val="8"/>
        <rFont val="Arial"/>
        <family val="2"/>
      </rPr>
      <t xml:space="preserve">17 expedientes </t>
    </r>
    <r>
      <rPr>
        <sz val="8"/>
        <color theme="1"/>
        <rFont val="Arial"/>
        <family val="2"/>
      </rPr>
      <t xml:space="preserve">
</t>
    </r>
    <r>
      <rPr>
        <b/>
        <sz val="8"/>
        <color theme="1"/>
        <rFont val="Arial"/>
        <family val="2"/>
      </rPr>
      <t xml:space="preserve">Febrero: 
</t>
    </r>
    <r>
      <rPr>
        <sz val="8"/>
        <rFont val="Arial"/>
        <family val="2"/>
      </rPr>
      <t xml:space="preserve">Se realizó la organización de </t>
    </r>
    <r>
      <rPr>
        <b/>
        <sz val="8"/>
        <rFont val="Arial"/>
        <family val="2"/>
      </rPr>
      <t>1 expediente</t>
    </r>
    <r>
      <rPr>
        <sz val="8"/>
        <color theme="1"/>
        <rFont val="Arial"/>
        <family val="2"/>
      </rPr>
      <t xml:space="preserve">
Se realizó la apertura de </t>
    </r>
    <r>
      <rPr>
        <b/>
        <sz val="8"/>
        <color theme="1"/>
        <rFont val="Arial"/>
        <family val="2"/>
      </rPr>
      <t>1 expediente asociados al recurso flora</t>
    </r>
    <r>
      <rPr>
        <sz val="8"/>
        <color theme="1"/>
        <rFont val="Arial"/>
        <family val="2"/>
      </rPr>
      <t xml:space="preserve">
Se realizó control de calidad a </t>
    </r>
    <r>
      <rPr>
        <b/>
        <sz val="8"/>
        <color theme="1"/>
        <rFont val="Arial"/>
        <family val="2"/>
      </rPr>
      <t xml:space="preserve">1 expediente </t>
    </r>
    <r>
      <rPr>
        <sz val="8"/>
        <color theme="1"/>
        <rFont val="Arial"/>
        <family val="2"/>
      </rPr>
      <t xml:space="preserve">
Se realizaron acciones de préstamos de </t>
    </r>
    <r>
      <rPr>
        <b/>
        <sz val="8"/>
        <color theme="1"/>
        <rFont val="Arial"/>
        <family val="2"/>
      </rPr>
      <t xml:space="preserve">20 expedientes
Marzo: 
</t>
    </r>
    <r>
      <rPr>
        <sz val="8"/>
        <color theme="1"/>
        <rFont val="Arial"/>
        <family val="2"/>
      </rPr>
      <t xml:space="preserve">Se realizó la apertura de </t>
    </r>
    <r>
      <rPr>
        <b/>
        <sz val="8"/>
        <color theme="1"/>
        <rFont val="Arial"/>
        <family val="2"/>
      </rPr>
      <t xml:space="preserve">64 expediente asociados al recurso flora
</t>
    </r>
    <r>
      <rPr>
        <sz val="8"/>
        <color theme="1"/>
        <rFont val="Arial"/>
        <family val="2"/>
      </rPr>
      <t xml:space="preserve">Se realizó ordenación de </t>
    </r>
    <r>
      <rPr>
        <b/>
        <sz val="8"/>
        <color theme="1"/>
        <rFont val="Arial"/>
        <family val="2"/>
      </rPr>
      <t xml:space="preserve">38 expedientes </t>
    </r>
    <r>
      <rPr>
        <sz val="8"/>
        <color theme="1"/>
        <rFont val="Arial"/>
        <family val="2"/>
      </rPr>
      <t xml:space="preserve">
Se realizó registro en FUID de </t>
    </r>
    <r>
      <rPr>
        <b/>
        <sz val="8"/>
        <color theme="1"/>
        <rFont val="Arial"/>
        <family val="2"/>
      </rPr>
      <t>7 expedientes</t>
    </r>
    <r>
      <rPr>
        <sz val="8"/>
        <color theme="1"/>
        <rFont val="Arial"/>
        <family val="2"/>
      </rPr>
      <t xml:space="preserve">
Se atendieron solicitudes de consulta</t>
    </r>
    <r>
      <rPr>
        <sz val="8"/>
        <rFont val="Arial"/>
        <family val="2"/>
      </rPr>
      <t xml:space="preserve"> de </t>
    </r>
    <r>
      <rPr>
        <b/>
        <sz val="8"/>
        <rFont val="Arial"/>
        <family val="2"/>
      </rPr>
      <t xml:space="preserve">2 expedientes 
</t>
    </r>
    <r>
      <rPr>
        <sz val="8"/>
        <color theme="1"/>
        <rFont val="Arial"/>
        <family val="2"/>
      </rPr>
      <t>Se atendieron solicitudes de préstamos de</t>
    </r>
    <r>
      <rPr>
        <b/>
        <sz val="8"/>
        <rFont val="Arial"/>
        <family val="2"/>
      </rPr>
      <t xml:space="preserve"> 121 expedientes</t>
    </r>
  </si>
  <si>
    <r>
      <t xml:space="preserve">Del </t>
    </r>
    <r>
      <rPr>
        <b/>
        <sz val="8"/>
        <rFont val="Arial"/>
        <family val="2"/>
      </rPr>
      <t xml:space="preserve">01 de enero al 31 de marzo de 2021 </t>
    </r>
    <r>
      <rPr>
        <sz val="8"/>
        <rFont val="Arial"/>
        <family val="2"/>
      </rPr>
      <t xml:space="preserve">se realizaron las siguientes acciones asociadas al trámite de notificación:
</t>
    </r>
    <r>
      <rPr>
        <b/>
        <sz val="8"/>
        <rFont val="Arial"/>
        <family val="2"/>
      </rPr>
      <t xml:space="preserve">
Enero:
</t>
    </r>
    <r>
      <rPr>
        <sz val="8"/>
        <rFont val="Arial"/>
        <family val="2"/>
      </rPr>
      <t xml:space="preserve">Se reporta el trámite de Notificación 2021 de </t>
    </r>
    <r>
      <rPr>
        <b/>
        <sz val="8"/>
        <rFont val="Arial"/>
        <family val="2"/>
      </rPr>
      <t>7 Actos Administrativos:</t>
    </r>
    <r>
      <rPr>
        <sz val="8"/>
        <rFont val="Arial"/>
        <family val="2"/>
      </rPr>
      <t xml:space="preserve"> 2 Inicio de Proceso sancionatorio - 4 Formulación de Pliego de Cargos - 1 Archivo 
</t>
    </r>
    <r>
      <rPr>
        <b/>
        <sz val="8"/>
        <rFont val="Arial"/>
        <family val="2"/>
      </rPr>
      <t>Febrero:</t>
    </r>
    <r>
      <rPr>
        <sz val="8"/>
        <rFont val="Arial"/>
        <family val="2"/>
      </rPr>
      <t xml:space="preserve">
Se reporta el trámite de Notificación 2021 de</t>
    </r>
    <r>
      <rPr>
        <b/>
        <sz val="8"/>
        <rFont val="Arial"/>
        <family val="2"/>
      </rPr>
      <t xml:space="preserve"> 23 Actos Administrativos</t>
    </r>
    <r>
      <rPr>
        <sz val="8"/>
        <rFont val="Arial"/>
        <family val="2"/>
      </rPr>
      <t xml:space="preserve"> de los cuales: 10 son procesos sujetos a Concepto o Informe Técnico, y 13 procesos corresponden a otros procesos sancionatorios. Tipo de Notificaciones: 2 Aviso, 4 Conducta Concluyente, 5 Edicto, 1 Gestión, 6 Personal, y 5 publicación de Avis. 
</t>
    </r>
    <r>
      <rPr>
        <b/>
        <sz val="8"/>
        <rFont val="Arial"/>
        <family val="2"/>
      </rPr>
      <t>Marzo:</t>
    </r>
    <r>
      <rPr>
        <sz val="8"/>
        <rFont val="Arial"/>
        <family val="2"/>
      </rPr>
      <t xml:space="preserve">
Se reporta el trámite de Notificación 2021 de </t>
    </r>
    <r>
      <rPr>
        <b/>
        <sz val="8"/>
        <rFont val="Arial"/>
        <family val="2"/>
      </rPr>
      <t>14 Actos Administrativos</t>
    </r>
    <r>
      <rPr>
        <sz val="8"/>
        <rFont val="Arial"/>
        <family val="2"/>
      </rPr>
      <t xml:space="preserve"> de los cuales: 2 son procesos sujetos a Concepto o Informe Técnico, y 12 procesos corresponden a otros procesos sancionatorios. </t>
    </r>
    <r>
      <rPr>
        <b/>
        <sz val="8"/>
        <rFont val="Arial"/>
        <family val="2"/>
      </rPr>
      <t xml:space="preserve">Tipo de Notificaciones: </t>
    </r>
    <r>
      <rPr>
        <sz val="8"/>
        <rFont val="Arial"/>
        <family val="2"/>
      </rPr>
      <t>1 Aviso</t>
    </r>
    <r>
      <rPr>
        <b/>
        <sz val="8"/>
        <rFont val="Arial"/>
        <family val="2"/>
      </rPr>
      <t xml:space="preserve">, </t>
    </r>
    <r>
      <rPr>
        <sz val="8"/>
        <rFont val="Arial"/>
        <family val="2"/>
      </rPr>
      <t xml:space="preserve"> 12 Notificación Personal, y 1 Publicación de Aviso. </t>
    </r>
  </si>
  <si>
    <r>
      <t xml:space="preserve">Del </t>
    </r>
    <r>
      <rPr>
        <b/>
        <sz val="8"/>
        <rFont val="Arial"/>
        <family val="2"/>
      </rPr>
      <t xml:space="preserve">01 de enero al 31 de marzo de 2021 </t>
    </r>
    <r>
      <rPr>
        <sz val="8"/>
        <rFont val="Arial"/>
        <family val="2"/>
      </rPr>
      <t xml:space="preserve">se realizaron las siguientes acciones en torno al seguimiento y control asociadas al Recurso Flora:
</t>
    </r>
    <r>
      <rPr>
        <b/>
        <sz val="8"/>
        <rFont val="Arial"/>
        <family val="2"/>
      </rPr>
      <t>Enero:</t>
    </r>
    <r>
      <rPr>
        <sz val="8"/>
        <rFont val="Arial"/>
        <family val="2"/>
      </rPr>
      <t xml:space="preserve">
1. Seguimiento a respuestas oportunas a PQRS de SSFFS: </t>
    </r>
    <r>
      <rPr>
        <b/>
        <sz val="8"/>
        <rFont val="Arial"/>
        <family val="2"/>
      </rPr>
      <t>503 PQRS</t>
    </r>
    <r>
      <rPr>
        <sz val="8"/>
        <rFont val="Arial"/>
        <family val="2"/>
      </rPr>
      <t xml:space="preserve">
2. Seguimiento a respuestas oportunas a los entes de control - Concejo de Bogotá, Cámara de Representantes SSFFS: </t>
    </r>
    <r>
      <rPr>
        <b/>
        <sz val="8"/>
        <rFont val="Arial"/>
        <family val="2"/>
      </rPr>
      <t>12 Procesos</t>
    </r>
    <r>
      <rPr>
        <sz val="8"/>
        <rFont val="Arial"/>
        <family val="2"/>
      </rPr>
      <t xml:space="preserve">
3. Seguimiento y control al procedimiento de emisión de conceptos técnicos desde la SSFFS a la DCA.  
</t>
    </r>
    <r>
      <rPr>
        <b/>
        <sz val="8"/>
        <rFont val="Arial"/>
        <family val="2"/>
      </rPr>
      <t>Febrero</t>
    </r>
    <r>
      <rPr>
        <sz val="8"/>
        <rFont val="Arial"/>
        <family val="2"/>
      </rPr>
      <t xml:space="preserve">: No se programa la ejecución de actividades.
</t>
    </r>
    <r>
      <rPr>
        <b/>
        <sz val="8"/>
        <rFont val="Arial"/>
        <family val="2"/>
      </rPr>
      <t>Marzo:</t>
    </r>
    <r>
      <rPr>
        <sz val="8"/>
        <rFont val="Arial"/>
        <family val="2"/>
      </rPr>
      <t xml:space="preserve">
1. Actualización de UVT - Informe Técnico de Criterios - Proceso 4125984. Tercero: Arcangel Higuera. Tema: Imposición multa por flora y otro recurso ambiental.
2. Reuniones técnicas con el equipo de multas y asesores de la Dirección para la socialización de lineamientos para la vigencia 2021 y socialización de oportunidades de mejora. Fecha:18/03/2021 y 31/03/2021.</t>
    </r>
  </si>
  <si>
    <r>
      <t>Con el objeto de aumentar la gestión para controlar el tráfico de la flora maderable y no maderable en Bogotá, la Secretaría Distrital de Ambiente -SDA, para el cuatrienio 2020 II – 2024 I, programó aumentar en un 15% el número de actuaciones ejecutadas sobre el recurso en el periodo 2016 II – 2019 II, que corresponden a 20.523 actuaciones. Para tal efecto, la SDA programó como meta del cuatrienio, ejecutar 24.000 actuaciones técnicas o jurídicas de evaluación, control, seguimiento y prevención sobre el recurso flora, de las cuales ejecutó 2.707 en el segundo semestre de 2020.
Para la vigencia 2021, la SDA programó la ejecución de 3.200 actuaciones, equivalente a un avance del 2% sobre el 15% de aumento establecido para el cuatrienio. En cumplimiento de lo prescrito, del 01 de enero al 31 de marzo de 2021, la Secretaría</t>
    </r>
    <r>
      <rPr>
        <b/>
        <sz val="12"/>
        <rFont val="Arial"/>
        <family val="2"/>
      </rPr>
      <t xml:space="preserve"> ejecutó 609 actuaciones técnicas y jurídicas sobre el recurso flora</t>
    </r>
    <r>
      <rPr>
        <sz val="12"/>
        <rFont val="Arial"/>
        <family val="2"/>
      </rPr>
      <t>, lo que representa un avance del 0,38% de lo programado para la vigencia, y del 2,07% de lo programado para el cuatrienio.
Las actuaciones ejecutadas en el referido periodo corresponden a: 159 visitas de evaluación y seguimiento a empresas forestales; 44 visitas de verificación de especímenes de la flora silvestre, exportados o importados con permiso CITES y NO CITES; 2 visitas para expedición de salvoconductos; 20 visitas de inventarios de control y seguimiento a empresas forestales; 4 visitas de control para registro del libro de operaciones; 11 certificaciones de exportación e importación a empresas forestales; 9 certificaciones de registro y cumplimiento de empresas forestales; 1 oficio de negación de certificación; 4 jornadas pedagógicas; 327 reportes de movimientos del libro de operaciones verificados e ingresados al sistema FOREST; 13 operativos de control; 4 recorridos de control; 3 recorridos de prevención; y 8 actos administrativos.</t>
    </r>
  </si>
  <si>
    <r>
      <t xml:space="preserve">Con el fin de contribuir con una mejor gestión sobre el arbolado urbano y prevenir el deterioro del recurso, la Secretaría Distrital de Ambiente -SDA, para el cuatrienio 2020 II – 2024 I, programó aumentar en un 15% el número de actuaciones ejecutadas sobre el recurso en el periodo 2016 II – 2019 II, que corresponden a 98.929 actuaciones. Para tal efecto, la SDA programó como meta del cuatrienio, ejecutar 115.000 actuaciones técnicas o jurídicas de evaluación, control, seguimiento y prevención sobre el recurso arbóreo de la ciudad, de las cuales ejecutó 8.177 en el segundo semestre de 2020.
Para la vigencia 2021, la SDA programó la ejecución de 23.823 actuaciones, equivalente a un avance del 3,1% sobre el 15% de aumento establecido para el cuatrienio. En cumplimiento de lo prescrito, del 01 de enero al 31 de marzo de 2021, la Secretaría, a través de la Subdirección de Silvicultura, Flora y Fauna Silvestre </t>
    </r>
    <r>
      <rPr>
        <b/>
        <sz val="12"/>
        <rFont val="Arial"/>
        <family val="2"/>
      </rPr>
      <t>ejecutó 2.902 actuaciones sobre el recurso arbóreo de la ciudad</t>
    </r>
    <r>
      <rPr>
        <sz val="12"/>
        <rFont val="Arial"/>
        <family val="2"/>
      </rPr>
      <t xml:space="preserve"> (2.766 son técnicas y 136 jurídicas), lo que representa un avance del 0,38% de lo programado para la vigencia, y del 1,44% de lo programado para el cuatrienio. 
</t>
    </r>
    <r>
      <rPr>
        <b/>
        <sz val="12"/>
        <rFont val="Arial"/>
        <family val="2"/>
      </rPr>
      <t xml:space="preserve">Las 2.902 actuaciones ejecutadas corresponden a:
</t>
    </r>
    <r>
      <rPr>
        <sz val="12"/>
        <rFont val="Arial"/>
        <family val="2"/>
      </rPr>
      <t xml:space="preserve">
Conceptos técnicos de manejo silvicultural de arbolado urbano: 32;
Conceptos técnicos de atención de emergencias silviculturales: 13;
Conceptos técnicos para la autorización de actividades silviculturales para la realización, remodelación o ampliación de obras públicas o privadas de infraestructura, construcciones, instalaciones y similares: 133;
Informes técnicos de evaluación: 13;
Conceptos técnicos de seguimiento silvicultural: 370;
Conceptos técnicos de seguimiento a la plantación y mantenimiento básico del arbolado urbano: 36;
Informes técnicos de seguimiento: 111;
Conceptos técnicos sancionatorios: 34;
Informe técnico sancionatorio: 4; 
Actos administrativos: 129;
Requerimientos y oficios de respuesta a comunicaciones y PQRS: 2.027.</t>
    </r>
  </si>
  <si>
    <t>CORTE A 31 DE MARZO DE 2021</t>
  </si>
  <si>
    <t>1, 5. PROGRAMACIÓN INICIAL AÑO 2021</t>
  </si>
  <si>
    <t>Los Shapefiles se entregarán el 30 de abril de 2021</t>
  </si>
  <si>
    <t>ESPECIALES</t>
  </si>
  <si>
    <t>ESPECIALES
Corresponde a: 1. Comunicaciones y PQRS; 2. Capacitaciones y/o sensibilizacioones virtuales; 3. Conceptos e Informes Técnicos que inciden sobre varias localidades.</t>
  </si>
  <si>
    <t>&lt;</t>
  </si>
  <si>
    <t>9 - Verbenal
11 - San Cristóbal Norte
12 - Toberín
13 - Los Cedros
14 - Usaquén</t>
  </si>
  <si>
    <t>88 - El Refugio
90 - Pardo Rubio
97 - Chico Lago
99 - Chapinero</t>
  </si>
  <si>
    <t>95 - Las Cruces</t>
  </si>
  <si>
    <t>33 - Sosiego
34 - 20 de Julio
50 - La Gloria</t>
  </si>
  <si>
    <t>57 - Gran Yomasa
58 - Comuneros</t>
  </si>
  <si>
    <t>84 - Bosa Occidental
85 - Bosa Central
86 - El Porvenir</t>
  </si>
  <si>
    <t>44 - Américas
45 - Carvajal
46 - Castilla
47 - Kennedy Central
48 - Timiza
78 - Tintal Norte
80 - Corabastos
81 - Gran Britalia
82 - Patio Bonito
113 - Bavaria</t>
  </si>
  <si>
    <t>75 - Fontibón
76 - Fontibón San Pablo
77- Zona Franca
114 - Modelia
115 - Capellanía
117 - Aeropuerto El Dorado</t>
  </si>
  <si>
    <t>26 - Las Ferias
29 - Minuto de Dios
30 - Boyacá Real
31 - Santa Cecilia
72 - Bolivia
73 - Garcés Navas
74 - Engativá
116 - Álamos</t>
  </si>
  <si>
    <t>19 - El Prado
20 - La Alhambra
24 - Niza
25 - La Floresta
27 - Suba
28 - El Rincón
71 - Tibabuyes</t>
  </si>
  <si>
    <t>21 - Los Andes
22 - Doce de Octubre
98 - Los Alcazares</t>
  </si>
  <si>
    <t>100 - Galerías
101 - Teusaquillo</t>
  </si>
  <si>
    <t>40 - Ciudad Montes
41 - Muzu
43 - San Rafael
108 - Zona Industrial
111 - Puente Aranda</t>
  </si>
  <si>
    <t>39 - Quiroga
53 - Marco Fidel Suárez
55 - Diana Turbay</t>
  </si>
  <si>
    <t>69 - Ismalel Perdomo</t>
  </si>
  <si>
    <t>1-USAQUEN 
2-CHAPINERO
5-USME
08-KENNEDY
11-SUBA</t>
  </si>
  <si>
    <t>La inversión realizada tiene una incidencia positiva en el territorio garantizando los procesos de vigilancia y control ambiental al incumplimiento a las normas ambientales, la protección del recurso flora y la calidad de vida de los ciudadanos.
Localidades que constituyen el área de influencia durante el periodo del 01 de enero al 31 de marzo de 2021:
1-USAQUEN 
2-CHAPINERO
5-USME
08-KENNEDY
11-SUBA</t>
  </si>
  <si>
    <t>7, AVANCE CORTE A MARZO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</si>
</sst>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_-&quot;$&quot;\ * #,##0_-;\-&quot;$&quot;\ * #,##0_-;_-&quot;$&quot;\ * &quot;-&quot;??_-;_-@_-"/>
    <numFmt numFmtId="179" formatCode="#,##0.00_ ;\-#,##0.00\ "/>
    <numFmt numFmtId="180" formatCode="&quot;$&quot;\ #,##0"/>
    <numFmt numFmtId="181" formatCode="#,##0_ ;\-#,##0\ "/>
    <numFmt numFmtId="182" formatCode="0.0"/>
    <numFmt numFmtId="183" formatCode="_(* #,##0_);_(* \(#,##0\);_(* &quot;-&quot;??_);_(@_)"/>
    <numFmt numFmtId="184" formatCode="#,##0.00000"/>
    <numFmt numFmtId="185" formatCode="_(* #,##0_);_(* \(#,##0\);_(* &quot;-&quot;_);_(@_)"/>
    <numFmt numFmtId="186" formatCode="_-* #,##0_-;\-* #,##0_-;_-* &quot;-&quot;??_-;_-@_-"/>
    <numFmt numFmtId="187" formatCode="0.000%"/>
  </numFmts>
  <fonts count="90">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8"/>
      <color indexed="8"/>
      <name val="Arial"/>
      <family val="2"/>
    </font>
    <font>
      <b/>
      <sz val="9"/>
      <color rgb="FF000000"/>
      <name val="Tahoma"/>
      <family val="2"/>
    </font>
    <font>
      <sz val="9"/>
      <color rgb="FF000000"/>
      <name val="Tahoma"/>
      <family val="2"/>
    </font>
    <font>
      <b/>
      <sz val="10"/>
      <color theme="1"/>
      <name val="Arial"/>
      <family val="2"/>
    </font>
    <font>
      <b/>
      <sz val="24"/>
      <color theme="1"/>
      <name val="Arial"/>
      <family val="2"/>
    </font>
    <font>
      <b/>
      <sz val="14"/>
      <color theme="1"/>
      <name val="Arial"/>
      <family val="2"/>
    </font>
    <font>
      <b/>
      <sz val="11"/>
      <color theme="1"/>
      <name val="Arial"/>
      <family val="2"/>
    </font>
    <font>
      <b/>
      <sz val="16"/>
      <color theme="1"/>
      <name val="Arial"/>
      <family val="2"/>
    </font>
    <font>
      <sz val="11"/>
      <color theme="1"/>
      <name val="Arial"/>
      <family val="2"/>
    </font>
    <font>
      <b/>
      <sz val="12"/>
      <color indexed="8"/>
      <name val="Arial"/>
      <family val="2"/>
    </font>
    <font>
      <b/>
      <sz val="12"/>
      <color theme="1"/>
      <name val="Arial"/>
      <family val="2"/>
    </font>
    <font>
      <sz val="18"/>
      <name val="Arial"/>
      <family val="2"/>
    </font>
    <font>
      <sz val="14"/>
      <color theme="1"/>
      <name val="Arial"/>
      <family val="2"/>
    </font>
    <font>
      <sz val="8"/>
      <name val="Calibri"/>
      <family val="2"/>
      <scheme val="minor"/>
    </font>
    <font>
      <b/>
      <sz val="8"/>
      <color theme="1"/>
      <name val="Arial"/>
      <family val="2"/>
    </font>
    <font>
      <b/>
      <sz val="8"/>
      <color rgb="FF000000"/>
      <name val="Arial"/>
      <family val="2"/>
    </font>
    <font>
      <sz val="8"/>
      <color rgb="FF000000"/>
      <name val="Arial"/>
      <family val="2"/>
    </font>
    <font>
      <b/>
      <sz val="9"/>
      <color rgb="FF000000"/>
      <name val="Arial"/>
      <family val="2"/>
    </font>
    <font>
      <sz val="9"/>
      <color theme="1"/>
      <name val="Arial"/>
      <family val="2"/>
    </font>
    <font>
      <b/>
      <sz val="9"/>
      <color theme="1"/>
      <name val="Arial"/>
      <family val="2"/>
    </font>
    <font>
      <sz val="10"/>
      <color indexed="8"/>
      <name val="sans-serif"/>
    </font>
    <font>
      <b/>
      <sz val="10"/>
      <color rgb="FF000000"/>
      <name val="Arial"/>
      <family val="2"/>
    </font>
    <font>
      <b/>
      <sz val="10"/>
      <color theme="0"/>
      <name val="Arial"/>
      <family val="2"/>
    </font>
    <font>
      <b/>
      <sz val="8"/>
      <color theme="0"/>
      <name val="Arial"/>
      <family val="2"/>
    </font>
    <font>
      <b/>
      <sz val="8"/>
      <color indexed="8"/>
      <name val="Arial"/>
      <family val="2"/>
    </font>
    <font>
      <b/>
      <sz val="10"/>
      <color indexed="8"/>
      <name val="Arial"/>
      <family val="2"/>
    </font>
    <font>
      <sz val="10"/>
      <color theme="0"/>
      <name val="Arial"/>
      <family val="2"/>
    </font>
    <font>
      <b/>
      <sz val="11"/>
      <name val="Arial"/>
      <family val="2"/>
    </font>
    <font>
      <sz val="11"/>
      <color indexed="8"/>
      <name val="Arial"/>
      <family val="2"/>
    </font>
    <font>
      <b/>
      <sz val="12"/>
      <color indexed="81"/>
      <name val="Tahoma"/>
      <family val="2"/>
    </font>
    <font>
      <sz val="12"/>
      <color indexed="81"/>
      <name val="Tahoma"/>
      <family val="2"/>
    </font>
    <font>
      <sz val="7"/>
      <color indexed="8"/>
      <name val="sans-serif"/>
    </font>
    <font>
      <sz val="7"/>
      <color indexed="8"/>
      <name val="Arial"/>
      <family val="2"/>
    </font>
    <font>
      <sz val="11"/>
      <color rgb="FFFF0000"/>
      <name val="Calibri"/>
      <family val="2"/>
      <scheme val="minor"/>
    </font>
    <font>
      <sz val="11"/>
      <name val="Calibri"/>
      <family val="2"/>
      <scheme val="minor"/>
    </font>
    <font>
      <b/>
      <sz val="11"/>
      <color theme="0"/>
      <name val="Calibri"/>
      <family val="2"/>
      <scheme val="minor"/>
    </font>
  </fonts>
  <fills count="4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theme="6" tint="0.79998168889431442"/>
        <bgColor indexed="64"/>
      </patternFill>
    </fill>
    <fill>
      <patternFill patternType="solid">
        <fgColor theme="2"/>
        <bgColor indexed="64"/>
      </patternFill>
    </fill>
    <fill>
      <patternFill patternType="solid">
        <fgColor rgb="FFCCFFCC"/>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theme="5" tint="0.59999389629810485"/>
        <bgColor indexed="64"/>
      </patternFill>
    </fill>
    <fill>
      <patternFill patternType="solid">
        <fgColor theme="8" tint="-0.499984740745262"/>
        <bgColor indexed="64"/>
      </patternFill>
    </fill>
    <fill>
      <patternFill patternType="solid">
        <fgColor theme="3" tint="-0.249977111117893"/>
        <bgColor indexed="64"/>
      </patternFill>
    </fill>
    <fill>
      <patternFill patternType="solid">
        <fgColor rgb="FFFFFF00"/>
        <bgColor indexed="64"/>
      </patternFill>
    </fill>
    <fill>
      <patternFill patternType="solid">
        <fgColor theme="4" tint="-0.499984740745262"/>
        <bgColor indexed="64"/>
      </patternFill>
    </fill>
    <fill>
      <patternFill patternType="solid">
        <fgColor rgb="FFC1FFFF"/>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9FFEC"/>
        <bgColor indexed="64"/>
      </patternFill>
    </fill>
    <fill>
      <patternFill patternType="solid">
        <fgColor rgb="FFDDFFEE"/>
        <bgColor indexed="64"/>
      </patternFill>
    </fill>
    <fill>
      <patternFill patternType="solid">
        <fgColor theme="4"/>
        <bgColor theme="4"/>
      </patternFill>
    </fill>
    <fill>
      <patternFill patternType="solid">
        <fgColor theme="0" tint="-0.249977111117893"/>
        <bgColor indexed="64"/>
      </patternFill>
    </fill>
    <fill>
      <patternFill patternType="solid">
        <fgColor rgb="FFEFEFFF"/>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4"/>
      </left>
      <right/>
      <top style="thin">
        <color theme="4"/>
      </top>
      <bottom/>
      <diagonal/>
    </border>
    <border>
      <left/>
      <right/>
      <top style="thin">
        <color theme="4"/>
      </top>
      <bottom/>
      <diagonal/>
    </border>
    <border>
      <left style="thin">
        <color theme="4"/>
      </left>
      <right/>
      <top style="thin">
        <color theme="4"/>
      </top>
      <bottom style="thin">
        <color theme="4" tint="0.39997558519241921"/>
      </bottom>
      <diagonal/>
    </border>
    <border>
      <left/>
      <right/>
      <top style="thin">
        <color theme="4"/>
      </top>
      <bottom style="thin">
        <color theme="4"/>
      </bottom>
      <diagonal/>
    </border>
    <border>
      <left style="thin">
        <color theme="4"/>
      </left>
      <right/>
      <top/>
      <bottom/>
      <diagonal/>
    </border>
    <border>
      <left style="medium">
        <color indexed="64"/>
      </left>
      <right style="medium">
        <color indexed="64"/>
      </right>
      <top/>
      <bottom style="thin">
        <color indexed="64"/>
      </bottom>
      <diagonal/>
    </border>
  </borders>
  <cellStyleXfs count="2875">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2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21" fillId="0" borderId="0" applyFont="0" applyFill="0" applyBorder="0" applyAlignment="0" applyProtection="0"/>
    <xf numFmtId="175"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49" fontId="43" fillId="0" borderId="0" applyFill="0" applyBorder="0" applyProtection="0">
      <alignment horizontal="left" vertical="center"/>
    </xf>
    <xf numFmtId="0" fontId="44" fillId="0" borderId="0" applyNumberFormat="0" applyFill="0" applyBorder="0" applyProtection="0">
      <alignment horizontal="left" vertical="center"/>
    </xf>
    <xf numFmtId="0" fontId="44" fillId="0" borderId="0" applyNumberFormat="0" applyFill="0" applyBorder="0" applyProtection="0">
      <alignment horizontal="righ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43"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4" fontId="43" fillId="0" borderId="0" applyFill="0" applyBorder="0" applyProtection="0">
      <alignment horizontal="right" vertical="center"/>
    </xf>
    <xf numFmtId="22" fontId="43" fillId="0" borderId="0" applyFill="0" applyBorder="0" applyProtection="0">
      <alignment horizontal="right" vertical="center"/>
    </xf>
    <xf numFmtId="4" fontId="43" fillId="0" borderId="0" applyFill="0" applyBorder="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0" fontId="42" fillId="5" borderId="0" applyNumberFormat="0" applyBorder="0" applyAlignment="0" applyProtection="0"/>
    <xf numFmtId="0" fontId="45" fillId="5" borderId="0" applyNumberFormat="0" applyBorder="0" applyAlignment="0" applyProtection="0"/>
    <xf numFmtId="177" fontId="43" fillId="0" borderId="0" applyFill="0" applyBorder="0" applyProtection="0">
      <alignment horizontal="right" vertical="center"/>
    </xf>
    <xf numFmtId="177" fontId="43" fillId="0" borderId="1" applyFill="0" applyProtection="0">
      <alignment horizontal="right" vertical="center"/>
    </xf>
    <xf numFmtId="177" fontId="43" fillId="0" borderId="1" applyFill="0" applyProtection="0">
      <alignment horizontal="right" vertical="center"/>
    </xf>
    <xf numFmtId="177" fontId="43" fillId="0" borderId="1" applyFill="0" applyProtection="0">
      <alignment horizontal="right" vertical="center"/>
    </xf>
    <xf numFmtId="177" fontId="43" fillId="0" borderId="1" applyFill="0" applyProtection="0">
      <alignment horizontal="right" vertical="center"/>
    </xf>
    <xf numFmtId="177" fontId="43" fillId="0" borderId="1" applyFill="0" applyProtection="0">
      <alignment horizontal="right" vertical="center"/>
    </xf>
    <xf numFmtId="177" fontId="43" fillId="0" borderId="1" applyFill="0" applyProtection="0">
      <alignment horizontal="right" vertical="center"/>
    </xf>
    <xf numFmtId="177" fontId="43" fillId="0" borderId="1" applyFill="0" applyProtection="0">
      <alignment horizontal="right" vertical="center"/>
    </xf>
    <xf numFmtId="177" fontId="43" fillId="0" borderId="1" applyFill="0" applyProtection="0">
      <alignment horizontal="right" vertical="center"/>
    </xf>
    <xf numFmtId="0" fontId="44" fillId="2" borderId="0" applyNumberFormat="0" applyBorder="0" applyProtection="0">
      <alignment horizontal="center" vertical="center"/>
    </xf>
    <xf numFmtId="0" fontId="44" fillId="12" borderId="0" applyNumberFormat="0" applyBorder="0" applyProtection="0">
      <alignment horizontal="center" vertical="center" wrapText="1"/>
    </xf>
    <xf numFmtId="0" fontId="43" fillId="12" borderId="0" applyNumberFormat="0" applyBorder="0" applyProtection="0">
      <alignment horizontal="right" vertical="center" wrapText="1"/>
    </xf>
    <xf numFmtId="0" fontId="44" fillId="13" borderId="0" applyNumberFormat="0" applyBorder="0" applyProtection="0">
      <alignment horizontal="center" vertical="center"/>
    </xf>
    <xf numFmtId="0" fontId="44" fillId="14" borderId="0" applyNumberFormat="0" applyBorder="0" applyProtection="0">
      <alignment horizontal="center" vertical="center" wrapText="1"/>
    </xf>
    <xf numFmtId="0" fontId="44" fillId="14" borderId="0" applyNumberFormat="0" applyBorder="0" applyProtection="0">
      <alignment horizontal="righ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46" fillId="0" borderId="0" applyFont="0" applyFill="0" applyBorder="0" applyAlignment="0" applyProtection="0"/>
    <xf numFmtId="169"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21" fillId="0" borderId="0" applyFont="0" applyFill="0" applyBorder="0" applyAlignment="0" applyProtection="0"/>
    <xf numFmtId="167" fontId="4" fillId="0" borderId="0" applyFont="0" applyFill="0" applyBorder="0" applyAlignment="0" applyProtection="0"/>
    <xf numFmtId="165" fontId="2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8" fillId="9" borderId="0" applyNumberFormat="0" applyBorder="0" applyAlignment="0" applyProtection="0"/>
    <xf numFmtId="0" fontId="21" fillId="0" borderId="0"/>
    <xf numFmtId="0" fontId="4" fillId="0" borderId="0"/>
    <xf numFmtId="0" fontId="46" fillId="0" borderId="0"/>
    <xf numFmtId="0" fontId="40" fillId="0" borderId="0"/>
    <xf numFmtId="0" fontId="40" fillId="0" borderId="0"/>
    <xf numFmtId="0" fontId="46" fillId="0" borderId="0"/>
    <xf numFmtId="0" fontId="4" fillId="0" borderId="0"/>
    <xf numFmtId="0" fontId="21" fillId="0" borderId="0"/>
    <xf numFmtId="0" fontId="4" fillId="0" borderId="0"/>
    <xf numFmtId="0" fontId="46" fillId="0" borderId="0"/>
    <xf numFmtId="0" fontId="46" fillId="0" borderId="0"/>
    <xf numFmtId="0" fontId="41" fillId="0" borderId="0"/>
    <xf numFmtId="0" fontId="49" fillId="0" borderId="0"/>
    <xf numFmtId="0" fontId="4" fillId="0" borderId="0"/>
    <xf numFmtId="3" fontId="43" fillId="0" borderId="0" applyFill="0" applyBorder="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41" fillId="0" borderId="0"/>
    <xf numFmtId="0" fontId="46" fillId="0" borderId="0"/>
    <xf numFmtId="0" fontId="21" fillId="0" borderId="0"/>
    <xf numFmtId="9" fontId="1" fillId="0" borderId="0" applyFont="0" applyFill="0" applyBorder="0" applyAlignment="0" applyProtection="0"/>
    <xf numFmtId="168" fontId="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41" fillId="0" borderId="0"/>
    <xf numFmtId="42" fontId="21" fillId="0" borderId="0" applyFont="0" applyFill="0" applyBorder="0" applyAlignment="0" applyProtection="0"/>
  </cellStyleXfs>
  <cellXfs count="1191">
    <xf numFmtId="0" fontId="0" fillId="0" borderId="0" xfId="0"/>
    <xf numFmtId="0" fontId="0" fillId="0" borderId="0" xfId="0" applyFill="1"/>
    <xf numFmtId="0" fontId="5" fillId="0" borderId="0" xfId="15"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2" fillId="2" borderId="0" xfId="15" applyFont="1" applyFill="1" applyAlignment="1">
      <alignment vertical="center"/>
    </xf>
    <xf numFmtId="0" fontId="12" fillId="0" borderId="0" xfId="15" applyFont="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5" applyFill="1" applyAlignment="1">
      <alignment horizontal="left" vertical="center"/>
    </xf>
    <xf numFmtId="0" fontId="4" fillId="0" borderId="0" xfId="15" applyAlignment="1">
      <alignment horizontal="left" vertical="center"/>
    </xf>
    <xf numFmtId="0" fontId="12" fillId="0" borderId="0" xfId="0" applyFont="1" applyFill="1"/>
    <xf numFmtId="0" fontId="4" fillId="3" borderId="0" xfId="15"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6" fillId="0" borderId="0" xfId="0" applyFont="1" applyFill="1" applyAlignment="1">
      <alignment horizontal="center" vertical="center"/>
    </xf>
    <xf numFmtId="0" fontId="5" fillId="3" borderId="0" xfId="0" applyFont="1" applyFill="1" applyBorder="1" applyAlignment="1">
      <alignment horizontal="center" vertical="center" wrapText="1"/>
    </xf>
    <xf numFmtId="0" fontId="27" fillId="3" borderId="0" xfId="0" applyFont="1" applyFill="1" applyBorder="1"/>
    <xf numFmtId="0" fontId="27" fillId="3" borderId="30" xfId="0" applyFont="1" applyFill="1" applyBorder="1"/>
    <xf numFmtId="176" fontId="24" fillId="0" borderId="4" xfId="0" applyNumberFormat="1" applyFont="1" applyFill="1" applyBorder="1" applyAlignment="1">
      <alignment vertical="center"/>
    </xf>
    <xf numFmtId="0" fontId="32" fillId="0" borderId="0" xfId="0" applyFont="1" applyFill="1"/>
    <xf numFmtId="0" fontId="34" fillId="0" borderId="0" xfId="0" applyFont="1" applyFill="1"/>
    <xf numFmtId="0" fontId="28" fillId="0" borderId="0" xfId="0" applyFont="1" applyFill="1"/>
    <xf numFmtId="0" fontId="28" fillId="3" borderId="0" xfId="0" applyFont="1" applyFill="1"/>
    <xf numFmtId="0" fontId="33"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22" fillId="0" borderId="0" xfId="0" applyFont="1"/>
    <xf numFmtId="0" fontId="50" fillId="15" borderId="0" xfId="0" applyFont="1" applyFill="1"/>
    <xf numFmtId="4" fontId="50" fillId="15" borderId="0" xfId="0" applyNumberFormat="1" applyFont="1" applyFill="1"/>
    <xf numFmtId="0" fontId="51" fillId="15" borderId="0" xfId="0" applyFont="1" applyFill="1"/>
    <xf numFmtId="0" fontId="29" fillId="15" borderId="0" xfId="0" applyFont="1" applyFill="1" applyProtection="1">
      <protection locked="0"/>
    </xf>
    <xf numFmtId="0" fontId="30" fillId="15" borderId="0" xfId="0" applyFont="1" applyFill="1" applyAlignment="1" applyProtection="1">
      <alignment horizontal="center"/>
      <protection locked="0"/>
    </xf>
    <xf numFmtId="0" fontId="50" fillId="0" borderId="0" xfId="0" applyFont="1"/>
    <xf numFmtId="4" fontId="50" fillId="0" borderId="0" xfId="0" applyNumberFormat="1" applyFont="1"/>
    <xf numFmtId="0" fontId="5" fillId="16" borderId="12"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0" fillId="0" borderId="31" xfId="0" applyFill="1" applyBorder="1" applyAlignment="1"/>
    <xf numFmtId="0" fontId="0" fillId="0" borderId="32" xfId="0" applyFill="1" applyBorder="1" applyAlignment="1"/>
    <xf numFmtId="0" fontId="15" fillId="16" borderId="4" xfId="15" applyFont="1" applyFill="1" applyBorder="1" applyAlignment="1">
      <alignment horizontal="center" vertical="center" textRotation="90" wrapText="1"/>
    </xf>
    <xf numFmtId="10" fontId="4" fillId="16" borderId="4" xfId="15" applyNumberFormat="1" applyFont="1" applyFill="1" applyBorder="1" applyAlignment="1">
      <alignment horizontal="center" vertical="center" wrapText="1"/>
    </xf>
    <xf numFmtId="0" fontId="2" fillId="16" borderId="4" xfId="15" applyFont="1" applyFill="1" applyBorder="1" applyAlignment="1">
      <alignment horizontal="center" vertical="center" wrapText="1"/>
    </xf>
    <xf numFmtId="0" fontId="2" fillId="16" borderId="53" xfId="15" applyFont="1" applyFill="1" applyBorder="1" applyAlignment="1">
      <alignment horizontal="center" vertical="center" wrapText="1"/>
    </xf>
    <xf numFmtId="42" fontId="19" fillId="16" borderId="18" xfId="0" applyNumberFormat="1" applyFont="1" applyFill="1" applyBorder="1" applyAlignment="1">
      <alignment horizontal="center" vertical="center" wrapText="1"/>
    </xf>
    <xf numFmtId="42" fontId="19" fillId="16" borderId="1" xfId="0" applyNumberFormat="1" applyFont="1" applyFill="1" applyBorder="1" applyAlignment="1">
      <alignment horizontal="center" vertical="center" wrapText="1"/>
    </xf>
    <xf numFmtId="0" fontId="2" fillId="16" borderId="21" xfId="0" applyFont="1" applyFill="1" applyBorder="1" applyAlignment="1">
      <alignment horizontal="center" vertical="center" wrapText="1"/>
    </xf>
    <xf numFmtId="10" fontId="4" fillId="16" borderId="2" xfId="15" applyNumberFormat="1" applyFill="1" applyBorder="1" applyAlignment="1">
      <alignment horizontal="center" vertical="center" wrapText="1"/>
    </xf>
    <xf numFmtId="0" fontId="2" fillId="16" borderId="2" xfId="0" applyFont="1" applyFill="1" applyBorder="1" applyAlignment="1">
      <alignment horizontal="center" vertical="center" wrapText="1"/>
    </xf>
    <xf numFmtId="0" fontId="7" fillId="0" borderId="62"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2" xfId="0" applyFont="1" applyFill="1" applyBorder="1" applyAlignment="1">
      <alignment horizontal="justify" vertical="center" wrapText="1"/>
    </xf>
    <xf numFmtId="0" fontId="7" fillId="0" borderId="62" xfId="0" applyFont="1" applyFill="1" applyBorder="1" applyAlignment="1">
      <alignment horizontal="center" vertical="center" wrapText="1"/>
    </xf>
    <xf numFmtId="176" fontId="23" fillId="16" borderId="0" xfId="0" applyNumberFormat="1" applyFont="1" applyFill="1" applyBorder="1" applyAlignment="1"/>
    <xf numFmtId="176" fontId="23" fillId="16" borderId="9" xfId="0" applyNumberFormat="1" applyFont="1" applyFill="1" applyBorder="1" applyAlignment="1"/>
    <xf numFmtId="176" fontId="23" fillId="16" borderId="32" xfId="0" applyNumberFormat="1" applyFont="1" applyFill="1" applyBorder="1" applyAlignment="1"/>
    <xf numFmtId="176" fontId="23" fillId="16" borderId="38" xfId="0" applyNumberFormat="1" applyFont="1" applyFill="1" applyBorder="1" applyAlignment="1"/>
    <xf numFmtId="3" fontId="17" fillId="0" borderId="1" xfId="0" applyNumberFormat="1" applyFont="1" applyBorder="1" applyAlignment="1">
      <alignment horizontal="center" vertical="center" wrapText="1"/>
    </xf>
    <xf numFmtId="0" fontId="50" fillId="15" borderId="0" xfId="0" applyFont="1" applyFill="1" applyAlignment="1">
      <alignment horizontal="center"/>
    </xf>
    <xf numFmtId="0" fontId="29" fillId="15" borderId="0" xfId="0" applyFont="1" applyFill="1" applyAlignment="1" applyProtection="1">
      <alignment horizontal="center"/>
      <protection locked="0"/>
    </xf>
    <xf numFmtId="0" fontId="50" fillId="0" borderId="0" xfId="0" applyFont="1" applyAlignment="1">
      <alignment horizontal="center"/>
    </xf>
    <xf numFmtId="179" fontId="5" fillId="0" borderId="0" xfId="0" applyNumberFormat="1" applyFont="1" applyAlignment="1">
      <alignment horizontal="center"/>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28" fillId="4" borderId="1" xfId="0" applyFont="1" applyFill="1" applyBorder="1" applyAlignment="1">
      <alignment horizontal="center" vertical="center"/>
    </xf>
    <xf numFmtId="0" fontId="0" fillId="0" borderId="0" xfId="0" applyAlignment="1">
      <alignment horizontal="center"/>
    </xf>
    <xf numFmtId="0" fontId="2" fillId="16" borderId="14" xfId="0" applyFont="1" applyFill="1" applyBorder="1" applyAlignment="1">
      <alignment horizontal="center" vertical="center" wrapText="1"/>
    </xf>
    <xf numFmtId="0" fontId="57" fillId="17" borderId="18" xfId="0" applyFont="1" applyFill="1" applyBorder="1" applyAlignment="1">
      <alignment horizontal="center" vertical="center"/>
    </xf>
    <xf numFmtId="0" fontId="60"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16" borderId="5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9" xfId="0" applyFont="1" applyFill="1" applyBorder="1" applyAlignment="1">
      <alignment horizontal="center" vertical="center" wrapText="1"/>
    </xf>
    <xf numFmtId="3" fontId="17"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0" fontId="0" fillId="0" borderId="0" xfId="0" applyAlignment="1">
      <alignment horizontal="center"/>
    </xf>
    <xf numFmtId="9" fontId="7" fillId="0" borderId="63" xfId="20" applyFont="1" applyFill="1" applyBorder="1" applyAlignment="1">
      <alignment horizontal="center" vertical="center"/>
    </xf>
    <xf numFmtId="9" fontId="7" fillId="0" borderId="58" xfId="20" applyFont="1" applyFill="1" applyBorder="1" applyAlignment="1">
      <alignment horizontal="center" vertical="center"/>
    </xf>
    <xf numFmtId="173" fontId="7" fillId="0" borderId="62" xfId="20" applyNumberFormat="1" applyFont="1" applyFill="1" applyBorder="1" applyAlignment="1">
      <alignment horizontal="center" vertical="center"/>
    </xf>
    <xf numFmtId="173" fontId="7" fillId="0" borderId="63" xfId="20" applyNumberFormat="1" applyFont="1" applyFill="1" applyBorder="1" applyAlignment="1">
      <alignment horizontal="center" vertical="center"/>
    </xf>
    <xf numFmtId="173" fontId="7" fillId="0" borderId="71" xfId="20" applyNumberFormat="1" applyFont="1" applyFill="1" applyBorder="1" applyAlignment="1">
      <alignment horizontal="center" vertical="center"/>
    </xf>
    <xf numFmtId="9" fontId="7" fillId="0" borderId="62" xfId="20" applyNumberFormat="1" applyFont="1" applyFill="1" applyBorder="1" applyAlignment="1">
      <alignment horizontal="center" vertical="center"/>
    </xf>
    <xf numFmtId="10" fontId="7" fillId="0" borderId="62" xfId="20" applyNumberFormat="1" applyFont="1" applyFill="1" applyBorder="1" applyAlignment="1">
      <alignment horizontal="center" vertical="center"/>
    </xf>
    <xf numFmtId="0" fontId="7" fillId="0" borderId="0" xfId="0" applyFont="1" applyFill="1"/>
    <xf numFmtId="0" fontId="5" fillId="16" borderId="5" xfId="0" applyFont="1" applyFill="1" applyBorder="1" applyAlignment="1">
      <alignment horizontal="center" vertical="center" wrapText="1"/>
    </xf>
    <xf numFmtId="0" fontId="16" fillId="17" borderId="8" xfId="0" applyFont="1" applyFill="1" applyBorder="1" applyAlignment="1" applyProtection="1">
      <alignment horizontal="left" vertical="center" wrapText="1"/>
      <protection locked="0"/>
    </xf>
    <xf numFmtId="0" fontId="16" fillId="16" borderId="45" xfId="0" applyFont="1" applyFill="1" applyBorder="1" applyAlignment="1" applyProtection="1">
      <alignment horizontal="left" vertical="center" wrapText="1"/>
      <protection locked="0"/>
    </xf>
    <xf numFmtId="3" fontId="17" fillId="0" borderId="3" xfId="9" applyNumberFormat="1" applyFont="1" applyFill="1" applyBorder="1" applyAlignment="1">
      <alignment horizontal="center" vertical="center" wrapText="1"/>
    </xf>
    <xf numFmtId="3" fontId="17" fillId="0" borderId="10" xfId="9" applyNumberFormat="1" applyFont="1" applyFill="1" applyBorder="1" applyAlignment="1">
      <alignment horizontal="center" vertical="center" wrapText="1"/>
    </xf>
    <xf numFmtId="3" fontId="5" fillId="0" borderId="1" xfId="9" applyNumberFormat="1" applyFont="1" applyFill="1" applyBorder="1" applyAlignment="1">
      <alignment horizontal="center" vertical="center" wrapText="1"/>
    </xf>
    <xf numFmtId="3" fontId="5" fillId="0" borderId="3" xfId="9" applyNumberFormat="1" applyFont="1" applyFill="1" applyBorder="1" applyAlignment="1">
      <alignment horizontal="center" vertical="center" wrapText="1"/>
    </xf>
    <xf numFmtId="3" fontId="5" fillId="0" borderId="17" xfId="9"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0" fontId="7" fillId="0" borderId="11" xfId="0" applyFont="1" applyFill="1" applyBorder="1" applyAlignment="1">
      <alignment horizontal="right" vertical="center"/>
    </xf>
    <xf numFmtId="180" fontId="7" fillId="0" borderId="18" xfId="0" applyNumberFormat="1" applyFont="1" applyFill="1" applyBorder="1" applyAlignment="1">
      <alignment horizontal="right" vertical="center"/>
    </xf>
    <xf numFmtId="180" fontId="7" fillId="0" borderId="1" xfId="0" applyNumberFormat="1" applyFont="1" applyFill="1" applyBorder="1" applyAlignment="1">
      <alignment horizontal="right" vertical="center"/>
    </xf>
    <xf numFmtId="180" fontId="7" fillId="0" borderId="11"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18" xfId="0" applyFont="1" applyFill="1" applyBorder="1" applyAlignment="1">
      <alignment horizontal="right" vertical="center"/>
    </xf>
    <xf numFmtId="3" fontId="5" fillId="0" borderId="18" xfId="9" applyNumberFormat="1" applyFont="1" applyFill="1" applyBorder="1" applyAlignment="1">
      <alignment horizontal="center" vertical="center" wrapText="1"/>
    </xf>
    <xf numFmtId="3" fontId="5" fillId="0" borderId="11" xfId="9" applyNumberFormat="1" applyFont="1" applyFill="1" applyBorder="1" applyAlignment="1">
      <alignment horizontal="center" vertical="center" wrapText="1"/>
    </xf>
    <xf numFmtId="3" fontId="5" fillId="0" borderId="19" xfId="9" applyNumberFormat="1"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xf>
    <xf numFmtId="0" fontId="7" fillId="0" borderId="1" xfId="0" applyFont="1" applyFill="1" applyBorder="1" applyAlignment="1">
      <alignment horizontal="center" vertical="center"/>
    </xf>
    <xf numFmtId="3" fontId="11" fillId="0" borderId="19"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3" fontId="19" fillId="0" borderId="4" xfId="0" applyNumberFormat="1" applyFont="1" applyFill="1" applyBorder="1" applyAlignment="1">
      <alignment horizontal="center" vertical="center" wrapText="1"/>
    </xf>
    <xf numFmtId="0" fontId="18" fillId="0" borderId="11" xfId="0" applyFont="1" applyFill="1" applyBorder="1" applyAlignment="1">
      <alignment horizontal="center" vertical="center"/>
    </xf>
    <xf numFmtId="3" fontId="19" fillId="0" borderId="12" xfId="0" applyNumberFormat="1" applyFont="1" applyFill="1" applyBorder="1" applyAlignment="1">
      <alignment horizontal="center" vertical="center" wrapText="1"/>
    </xf>
    <xf numFmtId="0" fontId="16" fillId="16" borderId="36" xfId="0" applyFont="1" applyFill="1" applyBorder="1" applyAlignment="1" applyProtection="1">
      <alignment horizontal="left" vertical="center" wrapText="1"/>
      <protection locked="0"/>
    </xf>
    <xf numFmtId="0" fontId="16" fillId="16" borderId="37" xfId="0" applyFont="1" applyFill="1" applyBorder="1" applyAlignment="1" applyProtection="1">
      <alignment horizontal="left" vertical="center" wrapText="1"/>
      <protection locked="0"/>
    </xf>
    <xf numFmtId="0" fontId="16" fillId="16" borderId="11" xfId="0" applyFont="1" applyFill="1" applyBorder="1" applyAlignment="1" applyProtection="1">
      <alignment horizontal="left" vertical="center" wrapText="1"/>
      <protection locked="0"/>
    </xf>
    <xf numFmtId="3" fontId="17" fillId="0" borderId="3" xfId="0" applyNumberFormat="1" applyFont="1" applyBorder="1" applyAlignment="1">
      <alignment horizontal="center" vertical="center"/>
    </xf>
    <xf numFmtId="3" fontId="17" fillId="0" borderId="18" xfId="0" applyNumberFormat="1" applyFont="1" applyBorder="1" applyAlignment="1">
      <alignment horizontal="center" vertical="center"/>
    </xf>
    <xf numFmtId="3" fontId="17" fillId="0" borderId="11" xfId="0" applyNumberFormat="1" applyFont="1" applyBorder="1" applyAlignment="1">
      <alignment horizontal="center" vertical="center"/>
    </xf>
    <xf numFmtId="10" fontId="4" fillId="16" borderId="66" xfId="15" applyNumberFormat="1" applyFill="1" applyBorder="1" applyAlignment="1">
      <alignment horizontal="center" vertical="center" wrapText="1"/>
    </xf>
    <xf numFmtId="0" fontId="2" fillId="16" borderId="76" xfId="0" applyFont="1" applyFill="1" applyBorder="1" applyAlignment="1">
      <alignment horizontal="center" vertical="center" wrapText="1"/>
    </xf>
    <xf numFmtId="3" fontId="17" fillId="0" borderId="17" xfId="0" applyNumberFormat="1" applyFont="1" applyBorder="1" applyAlignment="1">
      <alignment horizontal="center" vertical="center"/>
    </xf>
    <xf numFmtId="0" fontId="16" fillId="16" borderId="69" xfId="0" applyFont="1" applyFill="1" applyBorder="1" applyAlignment="1" applyProtection="1">
      <alignment vertical="center" wrapText="1"/>
      <protection locked="0"/>
    </xf>
    <xf numFmtId="0" fontId="16" fillId="16" borderId="12" xfId="0" applyFont="1" applyFill="1" applyBorder="1" applyAlignment="1" applyProtection="1">
      <alignment horizontal="left" vertical="center" wrapText="1"/>
      <protection locked="0"/>
    </xf>
    <xf numFmtId="0" fontId="16" fillId="16" borderId="10" xfId="0" applyFont="1" applyFill="1" applyBorder="1" applyAlignment="1" applyProtection="1">
      <alignment horizontal="left" vertical="center" wrapText="1"/>
      <protection locked="0"/>
    </xf>
    <xf numFmtId="0" fontId="2" fillId="16" borderId="64"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25" xfId="18" applyFont="1" applyFill="1" applyBorder="1" applyAlignment="1">
      <alignment horizontal="center" vertical="center" wrapText="1"/>
    </xf>
    <xf numFmtId="0" fontId="2" fillId="16" borderId="74" xfId="0" applyFont="1" applyFill="1" applyBorder="1" applyAlignment="1">
      <alignment horizontal="center" vertical="center" wrapText="1"/>
    </xf>
    <xf numFmtId="0" fontId="22" fillId="0" borderId="0" xfId="0" applyFont="1" applyAlignment="1">
      <alignment horizontal="center" vertical="center"/>
    </xf>
    <xf numFmtId="0" fontId="0" fillId="0" borderId="0" xfId="0" applyAlignment="1">
      <alignment horizontal="center" vertical="center"/>
    </xf>
    <xf numFmtId="0" fontId="19" fillId="16" borderId="48" xfId="0" applyFont="1" applyFill="1" applyBorder="1" applyAlignment="1">
      <alignment horizontal="left" vertical="center" wrapText="1"/>
    </xf>
    <xf numFmtId="0" fontId="19" fillId="16" borderId="6" xfId="0" applyFont="1" applyFill="1" applyBorder="1" applyAlignment="1">
      <alignment horizontal="left" vertical="center" wrapText="1"/>
    </xf>
    <xf numFmtId="0" fontId="19" fillId="16" borderId="33" xfId="0" applyFont="1" applyFill="1" applyBorder="1" applyAlignment="1">
      <alignment horizontal="left" vertical="center" wrapText="1"/>
    </xf>
    <xf numFmtId="0" fontId="16" fillId="16" borderId="56" xfId="0" applyFont="1" applyFill="1" applyBorder="1" applyAlignment="1" applyProtection="1">
      <alignment vertical="center" wrapText="1"/>
      <protection locked="0"/>
    </xf>
    <xf numFmtId="42" fontId="19" fillId="16" borderId="17" xfId="0" applyNumberFormat="1" applyFont="1" applyFill="1" applyBorder="1" applyAlignment="1">
      <alignment horizontal="center" vertical="center" wrapText="1"/>
    </xf>
    <xf numFmtId="42" fontId="19" fillId="16" borderId="10" xfId="0" applyNumberFormat="1" applyFont="1" applyFill="1" applyBorder="1" applyAlignment="1">
      <alignment horizontal="center" vertical="center" wrapText="1"/>
    </xf>
    <xf numFmtId="42" fontId="19" fillId="16" borderId="11" xfId="0" applyNumberFormat="1" applyFont="1" applyFill="1" applyBorder="1" applyAlignment="1">
      <alignment horizontal="center" vertical="center" wrapText="1"/>
    </xf>
    <xf numFmtId="42" fontId="19" fillId="16" borderId="19" xfId="0" applyNumberFormat="1" applyFont="1" applyFill="1" applyBorder="1" applyAlignment="1">
      <alignment horizontal="center" vertical="center" wrapText="1"/>
    </xf>
    <xf numFmtId="42" fontId="19" fillId="16" borderId="12" xfId="0" applyNumberFormat="1" applyFont="1" applyFill="1" applyBorder="1" applyAlignment="1">
      <alignment horizontal="center" vertical="center" wrapText="1"/>
    </xf>
    <xf numFmtId="42" fontId="19" fillId="16" borderId="3" xfId="0" applyNumberFormat="1" applyFont="1" applyFill="1" applyBorder="1" applyAlignment="1">
      <alignment horizontal="center" vertical="center" wrapText="1"/>
    </xf>
    <xf numFmtId="42" fontId="19" fillId="16" borderId="4" xfId="0" applyNumberFormat="1" applyFont="1" applyFill="1" applyBorder="1" applyAlignment="1">
      <alignment horizontal="center" vertical="center" wrapText="1"/>
    </xf>
    <xf numFmtId="3" fontId="19" fillId="20" borderId="1" xfId="0" applyNumberFormat="1" applyFont="1" applyFill="1" applyBorder="1" applyAlignment="1">
      <alignment horizontal="center" vertical="center"/>
    </xf>
    <xf numFmtId="4" fontId="19" fillId="20" borderId="1" xfId="0" applyNumberFormat="1" applyFont="1" applyFill="1" applyBorder="1" applyAlignment="1">
      <alignment horizontal="center" vertical="center"/>
    </xf>
    <xf numFmtId="4" fontId="17" fillId="0" borderId="1" xfId="0" applyNumberFormat="1" applyFont="1" applyBorder="1" applyAlignment="1">
      <alignment horizontal="center" vertical="center"/>
    </xf>
    <xf numFmtId="3" fontId="17" fillId="21" borderId="18" xfId="0" applyNumberFormat="1" applyFont="1" applyFill="1" applyBorder="1" applyAlignment="1">
      <alignment horizontal="center" vertical="center"/>
    </xf>
    <xf numFmtId="3" fontId="17" fillId="21" borderId="11" xfId="0" applyNumberFormat="1" applyFont="1" applyFill="1" applyBorder="1" applyAlignment="1">
      <alignment horizontal="center" vertical="center"/>
    </xf>
    <xf numFmtId="3" fontId="17" fillId="21" borderId="1" xfId="0" applyNumberFormat="1" applyFont="1" applyFill="1" applyBorder="1" applyAlignment="1">
      <alignment horizontal="center" vertical="center"/>
    </xf>
    <xf numFmtId="3" fontId="20" fillId="20" borderId="17" xfId="0" applyNumberFormat="1" applyFont="1" applyFill="1" applyBorder="1" applyAlignment="1">
      <alignment horizontal="center" vertical="center" wrapText="1"/>
    </xf>
    <xf numFmtId="3" fontId="20" fillId="20" borderId="36" xfId="0" applyNumberFormat="1" applyFont="1" applyFill="1" applyBorder="1" applyAlignment="1">
      <alignment horizontal="center" vertical="center" wrapText="1"/>
    </xf>
    <xf numFmtId="3" fontId="20" fillId="20" borderId="3" xfId="0" applyNumberFormat="1" applyFont="1" applyFill="1" applyBorder="1" applyAlignment="1">
      <alignment horizontal="center" vertical="center" wrapText="1"/>
    </xf>
    <xf numFmtId="173" fontId="17" fillId="0" borderId="1" xfId="23" applyNumberFormat="1" applyFont="1" applyBorder="1" applyAlignment="1">
      <alignment horizontal="center" vertical="center"/>
    </xf>
    <xf numFmtId="173" fontId="19" fillId="20" borderId="1" xfId="23" applyNumberFormat="1" applyFont="1" applyFill="1" applyBorder="1" applyAlignment="1">
      <alignment horizontal="center" vertical="center"/>
    </xf>
    <xf numFmtId="0" fontId="16" fillId="16" borderId="20" xfId="0" applyFont="1" applyFill="1" applyBorder="1" applyAlignment="1" applyProtection="1">
      <alignment horizontal="left" vertical="center" wrapText="1"/>
      <protection locked="0"/>
    </xf>
    <xf numFmtId="3" fontId="20" fillId="20" borderId="16" xfId="0" applyNumberFormat="1" applyFont="1" applyFill="1" applyBorder="1" applyAlignment="1">
      <alignment horizontal="center" vertical="center" wrapText="1"/>
    </xf>
    <xf numFmtId="42" fontId="19" fillId="16" borderId="16" xfId="0" applyNumberFormat="1" applyFont="1" applyFill="1" applyBorder="1" applyAlignment="1">
      <alignment horizontal="center" vertical="center" wrapText="1"/>
    </xf>
    <xf numFmtId="42" fontId="19" fillId="16" borderId="8" xfId="0" applyNumberFormat="1" applyFont="1" applyFill="1" applyBorder="1" applyAlignment="1">
      <alignment horizontal="center" vertical="center" wrapText="1"/>
    </xf>
    <xf numFmtId="42" fontId="19" fillId="16" borderId="45" xfId="0" applyNumberFormat="1" applyFont="1" applyFill="1" applyBorder="1" applyAlignment="1">
      <alignment horizontal="center" vertical="center" wrapText="1"/>
    </xf>
    <xf numFmtId="3" fontId="19" fillId="20" borderId="2" xfId="0" applyNumberFormat="1" applyFont="1" applyFill="1" applyBorder="1" applyAlignment="1">
      <alignment horizontal="center" vertical="center"/>
    </xf>
    <xf numFmtId="4" fontId="17" fillId="21" borderId="1" xfId="0" applyNumberFormat="1" applyFont="1" applyFill="1" applyBorder="1" applyAlignment="1">
      <alignment horizontal="center" vertical="center"/>
    </xf>
    <xf numFmtId="0" fontId="46" fillId="0" borderId="0" xfId="0" applyFont="1"/>
    <xf numFmtId="3" fontId="17" fillId="0" borderId="7" xfId="0" applyNumberFormat="1" applyFont="1" applyBorder="1" applyAlignment="1">
      <alignment horizontal="center" vertical="center" wrapText="1"/>
    </xf>
    <xf numFmtId="178" fontId="17" fillId="0" borderId="1" xfId="245" applyNumberFormat="1" applyFont="1" applyFill="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21" borderId="7" xfId="0" applyFont="1" applyFill="1" applyBorder="1" applyAlignment="1">
      <alignment horizontal="center" vertical="center"/>
    </xf>
    <xf numFmtId="0" fontId="17" fillId="21" borderId="1" xfId="0" applyFont="1" applyFill="1" applyBorder="1" applyAlignment="1">
      <alignment horizontal="center" vertical="center"/>
    </xf>
    <xf numFmtId="3" fontId="19" fillId="0" borderId="1" xfId="0" applyNumberFormat="1" applyFont="1" applyBorder="1" applyAlignment="1">
      <alignment horizontal="center" vertical="center" wrapText="1"/>
    </xf>
    <xf numFmtId="173" fontId="17" fillId="20" borderId="1" xfId="23" applyNumberFormat="1" applyFont="1" applyFill="1" applyBorder="1" applyAlignment="1">
      <alignment horizontal="center" vertical="center"/>
    </xf>
    <xf numFmtId="0" fontId="17" fillId="20" borderId="1" xfId="0" applyFont="1" applyFill="1" applyBorder="1" applyAlignment="1">
      <alignment horizontal="center" vertical="center"/>
    </xf>
    <xf numFmtId="176" fontId="0" fillId="0" borderId="0" xfId="2865" applyNumberFormat="1" applyFont="1"/>
    <xf numFmtId="173" fontId="0" fillId="0" borderId="0" xfId="23" applyNumberFormat="1" applyFont="1"/>
    <xf numFmtId="10" fontId="0" fillId="0" borderId="0" xfId="23" applyNumberFormat="1" applyFont="1"/>
    <xf numFmtId="9" fontId="0" fillId="0" borderId="0" xfId="0" applyNumberFormat="1"/>
    <xf numFmtId="10" fontId="0" fillId="0" borderId="0" xfId="0" applyNumberFormat="1"/>
    <xf numFmtId="170" fontId="0" fillId="0" borderId="0" xfId="2865" applyFont="1"/>
    <xf numFmtId="3" fontId="0" fillId="0" borderId="0" xfId="0" applyNumberFormat="1"/>
    <xf numFmtId="9" fontId="0" fillId="0" borderId="0" xfId="0" applyNumberFormat="1" applyAlignment="1">
      <alignment horizontal="center" vertical="center"/>
    </xf>
    <xf numFmtId="43" fontId="0" fillId="0" borderId="0" xfId="0" applyNumberFormat="1"/>
    <xf numFmtId="182" fontId="0" fillId="0" borderId="0" xfId="0" applyNumberFormat="1" applyAlignment="1">
      <alignment horizontal="center"/>
    </xf>
    <xf numFmtId="0" fontId="0" fillId="0" borderId="0" xfId="0" applyAlignment="1">
      <alignment vertical="center"/>
    </xf>
    <xf numFmtId="0" fontId="75" fillId="0" borderId="79" xfId="2867" applyFont="1" applyBorder="1" applyAlignment="1">
      <alignment horizontal="center"/>
    </xf>
    <xf numFmtId="0" fontId="75" fillId="0" borderId="0" xfId="2867" applyFont="1" applyAlignment="1">
      <alignment horizontal="center"/>
    </xf>
    <xf numFmtId="0" fontId="57" fillId="24" borderId="0" xfId="2868" applyFont="1" applyFill="1" applyAlignment="1">
      <alignment horizontal="center"/>
    </xf>
    <xf numFmtId="0" fontId="40" fillId="0" borderId="0" xfId="2868" applyFont="1"/>
    <xf numFmtId="37" fontId="76" fillId="26" borderId="2" xfId="1386" applyNumberFormat="1" applyFont="1" applyFill="1" applyBorder="1" applyAlignment="1">
      <alignment horizontal="center" vertical="center"/>
    </xf>
    <xf numFmtId="0" fontId="57" fillId="22" borderId="0" xfId="2868" applyFont="1" applyFill="1" applyAlignment="1">
      <alignment horizontal="center" vertical="center"/>
    </xf>
    <xf numFmtId="0" fontId="40" fillId="0" borderId="1" xfId="2868" applyFont="1" applyBorder="1"/>
    <xf numFmtId="3" fontId="57" fillId="0" borderId="1" xfId="2868" applyNumberFormat="1" applyFont="1" applyBorder="1" applyAlignment="1">
      <alignment horizontal="center" vertical="center"/>
    </xf>
    <xf numFmtId="0" fontId="57" fillId="0" borderId="1" xfId="2868" applyFont="1" applyBorder="1" applyAlignment="1">
      <alignment horizontal="center" vertical="center"/>
    </xf>
    <xf numFmtId="0" fontId="77" fillId="28" borderId="78" xfId="2868" applyFont="1" applyFill="1" applyBorder="1" applyAlignment="1">
      <alignment horizontal="center" vertical="center" wrapText="1"/>
    </xf>
    <xf numFmtId="0" fontId="15" fillId="23" borderId="78" xfId="2868" applyFont="1" applyFill="1" applyBorder="1" applyAlignment="1">
      <alignment horizontal="center" vertical="center" wrapText="1"/>
    </xf>
    <xf numFmtId="0" fontId="77" fillId="29" borderId="78" xfId="2868" applyFont="1" applyFill="1" applyBorder="1" applyAlignment="1">
      <alignment horizontal="center" vertical="center" wrapText="1"/>
    </xf>
    <xf numFmtId="0" fontId="68" fillId="30" borderId="78" xfId="2868" applyFont="1" applyFill="1" applyBorder="1" applyAlignment="1">
      <alignment vertical="center" wrapText="1"/>
    </xf>
    <xf numFmtId="0" fontId="77" fillId="31" borderId="78" xfId="2867" applyFont="1" applyFill="1" applyBorder="1" applyAlignment="1">
      <alignment horizontal="center" vertical="center" wrapText="1"/>
    </xf>
    <xf numFmtId="0" fontId="78" fillId="30" borderId="78" xfId="2867" applyFont="1" applyFill="1" applyBorder="1" applyAlignment="1">
      <alignment horizontal="center" vertical="center" wrapText="1"/>
    </xf>
    <xf numFmtId="0" fontId="68" fillId="30" borderId="78" xfId="2868" applyFont="1" applyFill="1" applyBorder="1" applyAlignment="1">
      <alignment horizontal="center" vertical="center" wrapText="1"/>
    </xf>
    <xf numFmtId="0" fontId="68" fillId="30" borderId="80" xfId="2868" applyFont="1" applyFill="1" applyBorder="1" applyAlignment="1">
      <alignment horizontal="center" vertical="center" wrapText="1"/>
    </xf>
    <xf numFmtId="0" fontId="68" fillId="32" borderId="1" xfId="2868" applyFont="1" applyFill="1" applyBorder="1" applyAlignment="1">
      <alignment horizontal="center" vertical="center" wrapText="1"/>
    </xf>
    <xf numFmtId="0" fontId="25" fillId="0" borderId="0" xfId="2868" applyFont="1" applyAlignment="1">
      <alignment vertical="center" wrapText="1"/>
    </xf>
    <xf numFmtId="9" fontId="40" fillId="0" borderId="1" xfId="23" applyFont="1" applyBorder="1" applyAlignment="1">
      <alignment horizontal="center" vertical="center"/>
    </xf>
    <xf numFmtId="0" fontId="40" fillId="0" borderId="1" xfId="2868" applyFont="1" applyBorder="1" applyAlignment="1">
      <alignment horizontal="center" vertical="center"/>
    </xf>
    <xf numFmtId="0" fontId="79" fillId="0" borderId="78" xfId="2868" applyFont="1" applyBorder="1" applyAlignment="1">
      <alignment horizontal="center" vertical="top" wrapText="1"/>
    </xf>
    <xf numFmtId="0" fontId="79" fillId="0" borderId="78" xfId="2868" applyFont="1" applyBorder="1" applyAlignment="1">
      <alignment horizontal="left" vertical="top" wrapText="1"/>
    </xf>
    <xf numFmtId="0" fontId="79" fillId="30" borderId="78" xfId="2868" applyFont="1" applyFill="1" applyBorder="1" applyAlignment="1">
      <alignment horizontal="center" vertical="top" wrapText="1"/>
    </xf>
    <xf numFmtId="173" fontId="79" fillId="30" borderId="78" xfId="2869" applyNumberFormat="1" applyFont="1" applyFill="1" applyBorder="1" applyAlignment="1" applyProtection="1">
      <alignment horizontal="center" vertical="top" wrapText="1"/>
    </xf>
    <xf numFmtId="3" fontId="79" fillId="22" borderId="78" xfId="2869" applyNumberFormat="1" applyFont="1" applyFill="1" applyBorder="1" applyAlignment="1" applyProtection="1">
      <alignment horizontal="center" vertical="top" wrapText="1"/>
    </xf>
    <xf numFmtId="0" fontId="79" fillId="30" borderId="80" xfId="2868" applyFont="1" applyFill="1" applyBorder="1" applyAlignment="1">
      <alignment horizontal="center" vertical="top" wrapText="1"/>
    </xf>
    <xf numFmtId="9" fontId="79" fillId="30" borderId="1" xfId="23" applyFont="1" applyFill="1" applyBorder="1" applyAlignment="1">
      <alignment horizontal="center" vertical="top" wrapText="1"/>
    </xf>
    <xf numFmtId="0" fontId="79" fillId="30" borderId="1" xfId="2868" applyFont="1" applyFill="1" applyBorder="1" applyAlignment="1">
      <alignment horizontal="center" vertical="top" wrapText="1"/>
    </xf>
    <xf numFmtId="0" fontId="40" fillId="0" borderId="0" xfId="2868" applyFont="1" applyAlignment="1">
      <alignment horizontal="center"/>
    </xf>
    <xf numFmtId="183" fontId="40" fillId="0" borderId="0" xfId="2868" applyNumberFormat="1" applyFont="1"/>
    <xf numFmtId="184" fontId="40" fillId="0" borderId="0" xfId="2868" applyNumberFormat="1" applyFont="1"/>
    <xf numFmtId="185" fontId="40" fillId="0" borderId="0" xfId="2868" applyNumberFormat="1" applyFont="1"/>
    <xf numFmtId="0" fontId="76" fillId="28" borderId="78" xfId="2868" applyFont="1" applyFill="1" applyBorder="1" applyAlignment="1">
      <alignment horizontal="center" vertical="center" wrapText="1"/>
    </xf>
    <xf numFmtId="0" fontId="76" fillId="35" borderId="78" xfId="2868" applyFont="1" applyFill="1" applyBorder="1" applyAlignment="1">
      <alignment horizontal="center" vertical="center" wrapText="1"/>
    </xf>
    <xf numFmtId="0" fontId="2" fillId="30" borderId="78" xfId="2868" applyFont="1" applyFill="1" applyBorder="1" applyAlignment="1">
      <alignment horizontal="center" vertical="center" wrapText="1"/>
    </xf>
    <xf numFmtId="0" fontId="2" fillId="16" borderId="78" xfId="2868" applyFont="1" applyFill="1" applyBorder="1" applyAlignment="1">
      <alignment horizontal="center" vertical="center" wrapText="1"/>
    </xf>
    <xf numFmtId="186" fontId="76" fillId="36" borderId="78" xfId="2871" applyNumberFormat="1" applyFont="1" applyFill="1" applyBorder="1" applyAlignment="1">
      <alignment horizontal="center" vertical="center" wrapText="1"/>
    </xf>
    <xf numFmtId="0" fontId="40" fillId="0" borderId="0" xfId="2868" applyFont="1" applyAlignment="1">
      <alignment vertical="center"/>
    </xf>
    <xf numFmtId="0" fontId="31" fillId="0" borderId="78" xfId="2868" applyFont="1" applyBorder="1" applyAlignment="1">
      <alignment horizontal="center" vertical="center" wrapText="1"/>
    </xf>
    <xf numFmtId="0" fontId="41" fillId="0" borderId="78" xfId="2867" applyFont="1" applyBorder="1" applyAlignment="1">
      <alignment horizontal="center" vertical="center"/>
    </xf>
    <xf numFmtId="3" fontId="17" fillId="0" borderId="1" xfId="15" applyNumberFormat="1" applyFont="1" applyBorder="1" applyAlignment="1">
      <alignment horizontal="center" vertical="center" wrapText="1"/>
    </xf>
    <xf numFmtId="3" fontId="72" fillId="0" borderId="78" xfId="2845" applyNumberFormat="1" applyFont="1" applyBorder="1" applyAlignment="1">
      <alignment horizontal="center" vertical="center" wrapText="1"/>
    </xf>
    <xf numFmtId="1" fontId="41" fillId="0" borderId="78" xfId="2867" applyNumberFormat="1" applyFont="1" applyBorder="1" applyAlignment="1">
      <alignment horizontal="center" vertical="center"/>
    </xf>
    <xf numFmtId="173" fontId="41" fillId="0" borderId="78" xfId="2872" applyNumberFormat="1" applyFont="1" applyBorder="1" applyAlignment="1">
      <alignment horizontal="center" vertical="center"/>
    </xf>
    <xf numFmtId="186" fontId="41" fillId="0" borderId="78" xfId="2871" applyNumberFormat="1" applyFont="1" applyBorder="1" applyAlignment="1">
      <alignment horizontal="center" vertical="center"/>
    </xf>
    <xf numFmtId="0" fontId="41" fillId="0" borderId="81" xfId="2867" applyFont="1" applyBorder="1" applyAlignment="1">
      <alignment horizontal="center" vertical="center"/>
    </xf>
    <xf numFmtId="3" fontId="76" fillId="35" borderId="78" xfId="2867" applyNumberFormat="1" applyFont="1" applyFill="1" applyBorder="1" applyAlignment="1">
      <alignment horizontal="center" vertical="center"/>
    </xf>
    <xf numFmtId="3" fontId="75" fillId="30" borderId="78" xfId="2867" applyNumberFormat="1" applyFont="1" applyFill="1" applyBorder="1" applyAlignment="1">
      <alignment horizontal="center" vertical="center"/>
    </xf>
    <xf numFmtId="3" fontId="75" fillId="16" borderId="78" xfId="2867" applyNumberFormat="1" applyFont="1" applyFill="1" applyBorder="1" applyAlignment="1">
      <alignment horizontal="center" vertical="center"/>
    </xf>
    <xf numFmtId="1" fontId="76" fillId="28" borderId="78" xfId="2868" applyNumberFormat="1" applyFont="1" applyFill="1" applyBorder="1" applyAlignment="1">
      <alignment horizontal="center" vertical="center" wrapText="1"/>
    </xf>
    <xf numFmtId="9" fontId="76" fillId="28" borderId="78" xfId="2872" applyFont="1" applyFill="1" applyBorder="1" applyAlignment="1">
      <alignment horizontal="center" vertical="center" wrapText="1"/>
    </xf>
    <xf numFmtId="186" fontId="76" fillId="28" borderId="78" xfId="2872" applyNumberFormat="1" applyFont="1" applyFill="1" applyBorder="1" applyAlignment="1">
      <alignment horizontal="center" vertical="center" wrapText="1"/>
    </xf>
    <xf numFmtId="186" fontId="40" fillId="0" borderId="0" xfId="2868" applyNumberFormat="1" applyFont="1" applyAlignment="1">
      <alignment vertical="center"/>
    </xf>
    <xf numFmtId="0" fontId="0" fillId="0" borderId="2" xfId="0" applyBorder="1"/>
    <xf numFmtId="0" fontId="0" fillId="0" borderId="1" xfId="0" applyBorder="1" applyAlignment="1">
      <alignment horizontal="center" vertical="center"/>
    </xf>
    <xf numFmtId="3" fontId="0" fillId="0" borderId="1" xfId="0" applyNumberFormat="1" applyBorder="1" applyAlignment="1">
      <alignment horizontal="center" vertical="center"/>
    </xf>
    <xf numFmtId="3" fontId="0" fillId="0" borderId="2" xfId="0" applyNumberFormat="1" applyBorder="1" applyAlignment="1">
      <alignment horizontal="center" vertical="center"/>
    </xf>
    <xf numFmtId="9" fontId="0" fillId="0" borderId="1" xfId="20" applyFont="1" applyBorder="1" applyAlignment="1">
      <alignment horizontal="center" vertical="center"/>
    </xf>
    <xf numFmtId="0" fontId="42" fillId="0" borderId="0" xfId="0" applyFont="1"/>
    <xf numFmtId="0" fontId="42" fillId="0" borderId="0" xfId="0" applyFont="1" applyAlignment="1">
      <alignment vertical="center"/>
    </xf>
    <xf numFmtId="9" fontId="0" fillId="0" borderId="0" xfId="0" applyNumberFormat="1" applyAlignment="1">
      <alignment vertical="center"/>
    </xf>
    <xf numFmtId="0" fontId="0" fillId="38" borderId="1" xfId="0" applyFill="1" applyBorder="1"/>
    <xf numFmtId="0" fontId="0" fillId="38" borderId="1" xfId="0" applyFill="1" applyBorder="1" applyAlignment="1">
      <alignment horizontal="center" vertical="center"/>
    </xf>
    <xf numFmtId="3" fontId="0" fillId="38" borderId="1" xfId="0" applyNumberFormat="1" applyFill="1" applyBorder="1" applyAlignment="1">
      <alignment horizontal="center" vertical="center"/>
    </xf>
    <xf numFmtId="0" fontId="0" fillId="38" borderId="11" xfId="0" applyFill="1" applyBorder="1"/>
    <xf numFmtId="173" fontId="0" fillId="0" borderId="0" xfId="20" applyNumberFormat="1" applyFont="1"/>
    <xf numFmtId="10" fontId="0" fillId="0" borderId="0" xfId="20" applyNumberFormat="1" applyFont="1"/>
    <xf numFmtId="0" fontId="3" fillId="16" borderId="17"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7" borderId="60" xfId="0" applyFont="1" applyFill="1" applyBorder="1" applyAlignment="1">
      <alignment horizontal="center" vertical="center" wrapText="1"/>
    </xf>
    <xf numFmtId="0" fontId="3" fillId="17" borderId="31"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3" fillId="17" borderId="38" xfId="0" applyFont="1" applyFill="1" applyBorder="1" applyAlignment="1">
      <alignment horizontal="center" vertical="center" wrapText="1"/>
    </xf>
    <xf numFmtId="0" fontId="3" fillId="16" borderId="40" xfId="0" applyFont="1" applyFill="1" applyBorder="1" applyAlignment="1">
      <alignment horizontal="center" vertical="center" wrapText="1"/>
    </xf>
    <xf numFmtId="0" fontId="3" fillId="17" borderId="40" xfId="0" applyFont="1" applyFill="1" applyBorder="1" applyAlignment="1">
      <alignment horizontal="center" vertical="center" wrapText="1"/>
    </xf>
    <xf numFmtId="0" fontId="3" fillId="17" borderId="53" xfId="0" applyFont="1" applyFill="1" applyBorder="1" applyAlignment="1">
      <alignment horizontal="center" vertical="center" wrapText="1"/>
    </xf>
    <xf numFmtId="0" fontId="3" fillId="17" borderId="15" xfId="0" applyFont="1" applyFill="1" applyBorder="1" applyAlignment="1">
      <alignment horizontal="center" vertical="center" wrapText="1"/>
    </xf>
    <xf numFmtId="0" fontId="82" fillId="0" borderId="0" xfId="0" applyFont="1" applyAlignment="1">
      <alignment horizontal="center"/>
    </xf>
    <xf numFmtId="3" fontId="17" fillId="0" borderId="5" xfId="0" applyNumberFormat="1" applyFont="1" applyBorder="1" applyAlignment="1">
      <alignment horizontal="center" vertical="center" wrapText="1"/>
    </xf>
    <xf numFmtId="37" fontId="76" fillId="26" borderId="0" xfId="1386" applyNumberFormat="1" applyFont="1" applyFill="1" applyBorder="1" applyAlignment="1">
      <alignment horizontal="center" vertical="center"/>
    </xf>
    <xf numFmtId="3" fontId="40" fillId="0" borderId="1" xfId="2868" applyNumberFormat="1" applyFont="1" applyBorder="1" applyAlignment="1">
      <alignment horizontal="center" vertical="center"/>
    </xf>
    <xf numFmtId="3" fontId="57" fillId="27" borderId="82" xfId="2868" applyNumberFormat="1" applyFont="1" applyFill="1" applyBorder="1" applyAlignment="1">
      <alignment horizontal="center" vertical="center"/>
    </xf>
    <xf numFmtId="0" fontId="16" fillId="16" borderId="52" xfId="0" applyFont="1" applyFill="1" applyBorder="1" applyAlignment="1" applyProtection="1">
      <alignment horizontal="left" vertical="center" wrapText="1"/>
      <protection locked="0"/>
    </xf>
    <xf numFmtId="3" fontId="17" fillId="0" borderId="5" xfId="0" applyNumberFormat="1" applyFont="1" applyBorder="1" applyAlignment="1">
      <alignment horizontal="center" vertical="center"/>
    </xf>
    <xf numFmtId="0" fontId="16" fillId="16" borderId="12" xfId="0" applyFont="1" applyFill="1" applyBorder="1" applyAlignment="1" applyProtection="1">
      <alignment vertical="center" wrapText="1"/>
      <protection locked="0"/>
    </xf>
    <xf numFmtId="3" fontId="17" fillId="21" borderId="4" xfId="0" applyNumberFormat="1" applyFont="1" applyFill="1" applyBorder="1" applyAlignment="1">
      <alignment horizontal="center" vertical="center"/>
    </xf>
    <xf numFmtId="4" fontId="17" fillId="21" borderId="4" xfId="0" applyNumberFormat="1" applyFont="1" applyFill="1" applyBorder="1" applyAlignment="1">
      <alignment horizontal="center" vertical="center"/>
    </xf>
    <xf numFmtId="0" fontId="17" fillId="21" borderId="4" xfId="0" applyFont="1" applyFill="1" applyBorder="1" applyAlignment="1">
      <alignment horizontal="center" vertical="center"/>
    </xf>
    <xf numFmtId="9" fontId="0" fillId="0" borderId="0" xfId="20" applyFont="1"/>
    <xf numFmtId="9" fontId="0" fillId="0" borderId="0" xfId="0" applyNumberFormat="1" applyFill="1"/>
    <xf numFmtId="9" fontId="0" fillId="0" borderId="0" xfId="20" applyFont="1" applyFill="1"/>
    <xf numFmtId="173" fontId="0" fillId="0" borderId="0" xfId="20" applyNumberFormat="1" applyFont="1" applyFill="1"/>
    <xf numFmtId="10" fontId="0" fillId="0" borderId="0" xfId="0" applyNumberFormat="1" applyFill="1"/>
    <xf numFmtId="9" fontId="0" fillId="3" borderId="0" xfId="20" applyFont="1" applyFill="1" applyAlignment="1">
      <alignment horizontal="center"/>
    </xf>
    <xf numFmtId="173" fontId="7" fillId="0" borderId="70" xfId="20" applyNumberFormat="1" applyFont="1" applyFill="1" applyBorder="1" applyAlignment="1">
      <alignment horizontal="center" vertical="center"/>
    </xf>
    <xf numFmtId="173" fontId="0" fillId="0" borderId="0" xfId="0" applyNumberFormat="1"/>
    <xf numFmtId="3" fontId="40" fillId="0" borderId="0" xfId="2868" applyNumberFormat="1" applyFont="1"/>
    <xf numFmtId="3" fontId="79" fillId="30" borderId="1" xfId="2868" applyNumberFormat="1" applyFont="1" applyFill="1" applyBorder="1" applyAlignment="1">
      <alignment horizontal="center" vertical="top" wrapText="1"/>
    </xf>
    <xf numFmtId="0" fontId="40" fillId="39" borderId="1" xfId="2868" applyFont="1" applyFill="1" applyBorder="1" applyAlignment="1">
      <alignment horizontal="center" vertical="center"/>
    </xf>
    <xf numFmtId="3" fontId="5" fillId="0" borderId="11"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176" fontId="23" fillId="0" borderId="5" xfId="0" applyNumberFormat="1" applyFont="1" applyFill="1" applyBorder="1" applyAlignment="1">
      <alignment vertical="center"/>
    </xf>
    <xf numFmtId="181" fontId="27" fillId="0" borderId="5" xfId="0" applyNumberFormat="1" applyFont="1" applyFill="1" applyBorder="1" applyAlignment="1">
      <alignment horizontal="center" vertical="center"/>
    </xf>
    <xf numFmtId="176" fontId="23" fillId="0" borderId="22" xfId="0" applyNumberFormat="1" applyFont="1" applyFill="1" applyBorder="1" applyAlignment="1">
      <alignment horizontal="center"/>
    </xf>
    <xf numFmtId="176" fontId="23" fillId="0" borderId="1" xfId="0" applyNumberFormat="1" applyFont="1" applyFill="1" applyBorder="1" applyAlignment="1">
      <alignment vertical="center"/>
    </xf>
    <xf numFmtId="181" fontId="64" fillId="0" borderId="4" xfId="0" applyNumberFormat="1" applyFont="1" applyFill="1" applyBorder="1" applyAlignment="1">
      <alignment horizontal="center" vertical="center"/>
    </xf>
    <xf numFmtId="0" fontId="57" fillId="19" borderId="1" xfId="2873" applyFont="1" applyFill="1" applyBorder="1" applyAlignment="1">
      <alignment horizontal="center" vertical="center" wrapText="1"/>
    </xf>
    <xf numFmtId="0" fontId="57" fillId="19" borderId="11" xfId="2873" applyFont="1" applyFill="1" applyBorder="1" applyAlignment="1">
      <alignment horizontal="center" vertical="center" wrapText="1"/>
    </xf>
    <xf numFmtId="176" fontId="21" fillId="0" borderId="1" xfId="2865" applyNumberFormat="1" applyFont="1" applyBorder="1" applyAlignment="1">
      <alignment horizontal="center"/>
    </xf>
    <xf numFmtId="10" fontId="21" fillId="0" borderId="11" xfId="23" applyNumberFormat="1" applyFont="1" applyBorder="1" applyAlignment="1">
      <alignment horizontal="center" vertical="center"/>
    </xf>
    <xf numFmtId="176" fontId="21" fillId="0" borderId="1" xfId="2865" applyNumberFormat="1" applyFont="1" applyFill="1" applyBorder="1" applyAlignment="1">
      <alignment horizontal="center"/>
    </xf>
    <xf numFmtId="10" fontId="21" fillId="0" borderId="11" xfId="23" applyNumberFormat="1" applyFont="1" applyFill="1" applyBorder="1" applyAlignment="1">
      <alignment horizontal="center" vertical="center"/>
    </xf>
    <xf numFmtId="9" fontId="0" fillId="0" borderId="1" xfId="23" applyFont="1" applyBorder="1" applyAlignment="1">
      <alignment horizontal="center" vertical="center"/>
    </xf>
    <xf numFmtId="9" fontId="0" fillId="38" borderId="1" xfId="23" applyFont="1" applyFill="1" applyBorder="1" applyAlignment="1">
      <alignment horizontal="center" vertical="center"/>
    </xf>
    <xf numFmtId="9" fontId="0" fillId="0" borderId="1" xfId="23" applyFont="1" applyFill="1" applyBorder="1" applyAlignment="1">
      <alignment horizontal="center" vertical="center"/>
    </xf>
    <xf numFmtId="0" fontId="62" fillId="0" borderId="0" xfId="0" applyFont="1"/>
    <xf numFmtId="0" fontId="57" fillId="19" borderId="1" xfId="2873" applyFont="1" applyFill="1" applyBorder="1" applyAlignment="1">
      <alignment horizontal="center" vertical="top" wrapText="1"/>
    </xf>
    <xf numFmtId="0" fontId="57" fillId="19" borderId="4" xfId="2873" applyFont="1" applyFill="1" applyBorder="1" applyAlignment="1">
      <alignment horizontal="center" vertical="center" wrapText="1"/>
    </xf>
    <xf numFmtId="0" fontId="57" fillId="19" borderId="12" xfId="2873" applyFont="1" applyFill="1" applyBorder="1" applyAlignment="1">
      <alignment horizontal="center" vertical="center" wrapText="1"/>
    </xf>
    <xf numFmtId="0" fontId="0" fillId="0" borderId="1" xfId="0" applyBorder="1" applyAlignment="1">
      <alignment vertical="center"/>
    </xf>
    <xf numFmtId="0" fontId="0" fillId="0" borderId="5" xfId="0" applyBorder="1" applyAlignment="1">
      <alignment vertical="center"/>
    </xf>
    <xf numFmtId="176" fontId="0" fillId="0" borderId="1" xfId="2865" applyNumberFormat="1" applyFont="1" applyBorder="1" applyAlignment="1">
      <alignment horizontal="center" vertical="center"/>
    </xf>
    <xf numFmtId="176" fontId="0" fillId="0" borderId="5" xfId="2865" applyNumberFormat="1" applyFont="1" applyBorder="1" applyAlignment="1">
      <alignment horizontal="center" vertical="center"/>
    </xf>
    <xf numFmtId="0" fontId="0" fillId="0" borderId="22" xfId="0" applyBorder="1" applyAlignment="1">
      <alignment vertical="center"/>
    </xf>
    <xf numFmtId="0" fontId="0" fillId="38" borderId="5" xfId="0" applyFill="1" applyBorder="1" applyAlignment="1">
      <alignment vertical="center"/>
    </xf>
    <xf numFmtId="176" fontId="0" fillId="38" borderId="5" xfId="2865" applyNumberFormat="1" applyFont="1" applyFill="1" applyBorder="1" applyAlignment="1">
      <alignment horizontal="center" vertical="center"/>
    </xf>
    <xf numFmtId="0" fontId="0" fillId="38" borderId="22" xfId="0" applyFill="1" applyBorder="1" applyAlignment="1">
      <alignment vertical="center"/>
    </xf>
    <xf numFmtId="176" fontId="0" fillId="0" borderId="1" xfId="2865" applyNumberFormat="1" applyFont="1" applyFill="1" applyBorder="1" applyAlignment="1">
      <alignment horizontal="center" vertical="center"/>
    </xf>
    <xf numFmtId="176" fontId="0" fillId="0" borderId="5" xfId="2865" applyNumberFormat="1" applyFont="1" applyFill="1" applyBorder="1" applyAlignment="1">
      <alignment horizontal="center" vertical="center"/>
    </xf>
    <xf numFmtId="2" fontId="0" fillId="0" borderId="1" xfId="0" applyNumberFormat="1" applyBorder="1" applyAlignment="1">
      <alignment vertical="center"/>
    </xf>
    <xf numFmtId="2" fontId="0" fillId="0" borderId="11" xfId="0" applyNumberFormat="1" applyBorder="1" applyAlignment="1">
      <alignment vertical="center"/>
    </xf>
    <xf numFmtId="2" fontId="0" fillId="38" borderId="5" xfId="0" applyNumberFormat="1" applyFill="1" applyBorder="1" applyAlignment="1">
      <alignment vertical="center"/>
    </xf>
    <xf numFmtId="2" fontId="0" fillId="38" borderId="22" xfId="0" applyNumberFormat="1" applyFill="1" applyBorder="1" applyAlignment="1">
      <alignment vertical="center"/>
    </xf>
    <xf numFmtId="2" fontId="0" fillId="38" borderId="4" xfId="0" applyNumberFormat="1" applyFill="1" applyBorder="1" applyAlignment="1">
      <alignment vertical="center"/>
    </xf>
    <xf numFmtId="176" fontId="0" fillId="38" borderId="4" xfId="2865" applyNumberFormat="1" applyFont="1" applyFill="1" applyBorder="1" applyAlignment="1">
      <alignment horizontal="center" vertical="center"/>
    </xf>
    <xf numFmtId="2" fontId="0" fillId="38" borderId="12" xfId="0" applyNumberFormat="1" applyFill="1" applyBorder="1" applyAlignment="1">
      <alignment vertical="center"/>
    </xf>
    <xf numFmtId="10" fontId="0" fillId="0" borderId="1" xfId="23" applyNumberFormat="1" applyFont="1" applyBorder="1" applyAlignment="1">
      <alignment horizontal="center" vertical="center"/>
    </xf>
    <xf numFmtId="10" fontId="0" fillId="0" borderId="1" xfId="23" applyNumberFormat="1" applyFont="1" applyFill="1" applyBorder="1" applyAlignment="1">
      <alignment horizontal="center" vertical="center"/>
    </xf>
    <xf numFmtId="0" fontId="50" fillId="0" borderId="1" xfId="0" applyFont="1" applyBorder="1" applyAlignment="1">
      <alignment horizontal="center" vertical="center"/>
    </xf>
    <xf numFmtId="0" fontId="28" fillId="0" borderId="1" xfId="0" applyFont="1" applyBorder="1" applyAlignment="1">
      <alignment horizontal="center" vertical="center"/>
    </xf>
    <xf numFmtId="0" fontId="28" fillId="40" borderId="1" xfId="0" applyFont="1" applyFill="1" applyBorder="1" applyAlignment="1">
      <alignment horizontal="center" vertical="center"/>
    </xf>
    <xf numFmtId="0" fontId="28" fillId="40" borderId="1" xfId="0" applyFont="1" applyFill="1" applyBorder="1" applyAlignment="1">
      <alignment horizontal="center"/>
    </xf>
    <xf numFmtId="0" fontId="0" fillId="40" borderId="1" xfId="0" applyFill="1" applyBorder="1" applyAlignment="1">
      <alignment horizontal="center"/>
    </xf>
    <xf numFmtId="181" fontId="0" fillId="0" borderId="1" xfId="3" applyNumberFormat="1" applyFont="1" applyBorder="1" applyAlignment="1">
      <alignment horizontal="center" vertical="center"/>
    </xf>
    <xf numFmtId="181" fontId="28" fillId="40" borderId="1" xfId="3" applyNumberFormat="1" applyFont="1" applyFill="1" applyBorder="1" applyAlignment="1">
      <alignment horizontal="center"/>
    </xf>
    <xf numFmtId="173" fontId="0" fillId="0" borderId="1" xfId="20" applyNumberFormat="1" applyFont="1" applyBorder="1" applyAlignment="1">
      <alignment horizontal="center" vertical="center"/>
    </xf>
    <xf numFmtId="0" fontId="0" fillId="40" borderId="0" xfId="0" applyFill="1" applyBorder="1" applyAlignment="1">
      <alignment horizontal="center"/>
    </xf>
    <xf numFmtId="10" fontId="0" fillId="0" borderId="0" xfId="20" applyNumberFormat="1" applyFont="1" applyAlignment="1">
      <alignment horizontal="center"/>
    </xf>
    <xf numFmtId="3" fontId="28" fillId="30" borderId="0" xfId="0" applyNumberFormat="1" applyFont="1" applyFill="1"/>
    <xf numFmtId="173" fontId="12" fillId="0" borderId="1" xfId="15" applyNumberFormat="1" applyFont="1" applyFill="1" applyBorder="1" applyAlignment="1">
      <alignment horizontal="center" vertical="center" wrapText="1"/>
    </xf>
    <xf numFmtId="0" fontId="0" fillId="0" borderId="0" xfId="0" applyAlignment="1">
      <alignment horizontal="center"/>
    </xf>
    <xf numFmtId="0" fontId="2" fillId="16" borderId="20" xfId="0" applyFont="1" applyFill="1" applyBorder="1" applyAlignment="1">
      <alignment horizontal="center" vertical="center" wrapText="1"/>
    </xf>
    <xf numFmtId="0" fontId="51" fillId="18" borderId="1" xfId="0" applyFont="1" applyFill="1" applyBorder="1" applyAlignment="1">
      <alignment horizontal="center" vertical="center"/>
    </xf>
    <xf numFmtId="10" fontId="0" fillId="0" borderId="0" xfId="0" applyNumberFormat="1" applyAlignment="1">
      <alignment horizontal="center"/>
    </xf>
    <xf numFmtId="10" fontId="0" fillId="0" borderId="0" xfId="0" applyNumberFormat="1" applyFill="1" applyAlignment="1">
      <alignment horizontal="center"/>
    </xf>
    <xf numFmtId="173" fontId="25" fillId="0" borderId="1" xfId="15" applyNumberFormat="1" applyFont="1" applyFill="1" applyBorder="1" applyAlignment="1">
      <alignment horizontal="center" vertical="center" wrapText="1"/>
    </xf>
    <xf numFmtId="181" fontId="0" fillId="0" borderId="0" xfId="0" applyNumberFormat="1"/>
    <xf numFmtId="9" fontId="72" fillId="0" borderId="78" xfId="20" applyFont="1" applyBorder="1" applyAlignment="1">
      <alignment horizontal="center" vertical="center" wrapText="1"/>
    </xf>
    <xf numFmtId="9" fontId="75" fillId="16" borderId="78" xfId="20" applyFont="1" applyFill="1" applyBorder="1" applyAlignment="1">
      <alignment horizontal="center" vertical="center"/>
    </xf>
    <xf numFmtId="176" fontId="2" fillId="16" borderId="78" xfId="3" applyNumberFormat="1" applyFont="1" applyFill="1" applyBorder="1" applyAlignment="1">
      <alignment horizontal="center" vertical="center" wrapText="1"/>
    </xf>
    <xf numFmtId="3" fontId="2" fillId="16" borderId="78" xfId="2868" applyNumberFormat="1" applyFont="1" applyFill="1" applyBorder="1" applyAlignment="1">
      <alignment horizontal="center" vertical="center" wrapText="1"/>
    </xf>
    <xf numFmtId="181" fontId="17" fillId="0" borderId="3" xfId="0" applyNumberFormat="1" applyFont="1" applyBorder="1" applyAlignment="1">
      <alignment horizontal="center" vertical="center"/>
    </xf>
    <xf numFmtId="181" fontId="18" fillId="0" borderId="18" xfId="2865" applyNumberFormat="1" applyFont="1" applyFill="1" applyBorder="1" applyAlignment="1">
      <alignment horizontal="center" vertical="center" wrapText="1"/>
    </xf>
    <xf numFmtId="181" fontId="18" fillId="0" borderId="11" xfId="2865" applyNumberFormat="1" applyFont="1" applyFill="1" applyBorder="1" applyAlignment="1">
      <alignment horizontal="center" vertical="center" wrapText="1"/>
    </xf>
    <xf numFmtId="181" fontId="17" fillId="0" borderId="1" xfId="2865" applyNumberFormat="1" applyFont="1" applyBorder="1" applyAlignment="1">
      <alignment horizontal="center" vertical="center"/>
    </xf>
    <xf numFmtId="181" fontId="18" fillId="0" borderId="1" xfId="2865" applyNumberFormat="1" applyFont="1" applyFill="1" applyBorder="1" applyAlignment="1">
      <alignment horizontal="center" vertical="center" wrapText="1"/>
    </xf>
    <xf numFmtId="181" fontId="17" fillId="0" borderId="18" xfId="2865" applyNumberFormat="1" applyFont="1" applyBorder="1" applyAlignment="1">
      <alignment horizontal="center" vertical="center"/>
    </xf>
    <xf numFmtId="181" fontId="17" fillId="0" borderId="1" xfId="0" applyNumberFormat="1" applyFont="1" applyBorder="1" applyAlignment="1">
      <alignment horizontal="center" vertical="center"/>
    </xf>
    <xf numFmtId="181" fontId="17" fillId="21" borderId="1" xfId="0" applyNumberFormat="1" applyFont="1" applyFill="1" applyBorder="1" applyAlignment="1">
      <alignment horizontal="center" vertical="center"/>
    </xf>
    <xf numFmtId="181" fontId="17" fillId="21" borderId="21" xfId="2865" applyNumberFormat="1" applyFont="1" applyFill="1" applyBorder="1" applyAlignment="1">
      <alignment horizontal="center" vertical="center"/>
    </xf>
    <xf numFmtId="181" fontId="17" fillId="21" borderId="20" xfId="2865" applyNumberFormat="1" applyFont="1" applyFill="1" applyBorder="1" applyAlignment="1">
      <alignment horizontal="center" vertical="center"/>
    </xf>
    <xf numFmtId="181" fontId="17" fillId="21" borderId="2" xfId="2865" applyNumberFormat="1" applyFont="1" applyFill="1" applyBorder="1" applyAlignment="1">
      <alignment horizontal="center" vertical="center"/>
    </xf>
    <xf numFmtId="181" fontId="20" fillId="20" borderId="3" xfId="0" applyNumberFormat="1" applyFont="1" applyFill="1" applyBorder="1" applyAlignment="1">
      <alignment horizontal="center" vertical="center" wrapText="1"/>
    </xf>
    <xf numFmtId="181" fontId="73" fillId="20" borderId="18" xfId="2865" applyNumberFormat="1" applyFont="1" applyFill="1" applyBorder="1" applyAlignment="1">
      <alignment horizontal="center" vertical="center"/>
    </xf>
    <xf numFmtId="181" fontId="73" fillId="20" borderId="37" xfId="2865" applyNumberFormat="1" applyFont="1" applyFill="1" applyBorder="1" applyAlignment="1">
      <alignment horizontal="center" vertical="center"/>
    </xf>
    <xf numFmtId="181" fontId="73" fillId="20" borderId="1" xfId="2865" applyNumberFormat="1" applyFont="1" applyFill="1" applyBorder="1" applyAlignment="1">
      <alignment horizontal="center" vertical="center"/>
    </xf>
    <xf numFmtId="181" fontId="73" fillId="20" borderId="8" xfId="2865" applyNumberFormat="1" applyFont="1" applyFill="1" applyBorder="1" applyAlignment="1">
      <alignment horizontal="center" vertical="center"/>
    </xf>
    <xf numFmtId="181" fontId="73" fillId="20" borderId="21" xfId="2865" applyNumberFormat="1" applyFont="1" applyFill="1" applyBorder="1" applyAlignment="1">
      <alignment horizontal="center" vertical="center"/>
    </xf>
    <xf numFmtId="181" fontId="73" fillId="20" borderId="69" xfId="2865" applyNumberFormat="1" applyFont="1" applyFill="1" applyBorder="1" applyAlignment="1">
      <alignment horizontal="center" vertical="center"/>
    </xf>
    <xf numFmtId="181" fontId="73" fillId="20" borderId="2" xfId="2865" applyNumberFormat="1" applyFont="1" applyFill="1" applyBorder="1" applyAlignment="1">
      <alignment horizontal="center" vertical="center"/>
    </xf>
    <xf numFmtId="181" fontId="73" fillId="20" borderId="64" xfId="2865" applyNumberFormat="1" applyFont="1" applyFill="1" applyBorder="1" applyAlignment="1">
      <alignment horizontal="center" vertical="center"/>
    </xf>
    <xf numFmtId="181" fontId="73" fillId="20" borderId="19" xfId="2865" applyNumberFormat="1" applyFont="1" applyFill="1" applyBorder="1" applyAlignment="1">
      <alignment horizontal="center" vertical="center"/>
    </xf>
    <xf numFmtId="181" fontId="73" fillId="20" borderId="34" xfId="2865" applyNumberFormat="1" applyFont="1" applyFill="1" applyBorder="1" applyAlignment="1">
      <alignment horizontal="center" vertical="center"/>
    </xf>
    <xf numFmtId="181" fontId="73" fillId="20" borderId="4" xfId="2865" applyNumberFormat="1" applyFont="1" applyFill="1" applyBorder="1" applyAlignment="1">
      <alignment horizontal="center" vertical="center"/>
    </xf>
    <xf numFmtId="181" fontId="73" fillId="20" borderId="45" xfId="2865" applyNumberFormat="1" applyFont="1" applyFill="1" applyBorder="1" applyAlignment="1">
      <alignment horizontal="center" vertical="center"/>
    </xf>
    <xf numFmtId="181" fontId="17" fillId="21" borderId="4" xfId="0" applyNumberFormat="1" applyFont="1" applyFill="1" applyBorder="1" applyAlignment="1">
      <alignment horizontal="center" vertical="center"/>
    </xf>
    <xf numFmtId="9" fontId="17" fillId="0" borderId="1" xfId="23" applyFont="1" applyBorder="1" applyAlignment="1">
      <alignment horizontal="center" vertical="center" wrapText="1"/>
    </xf>
    <xf numFmtId="173" fontId="17" fillId="0" borderId="1" xfId="23" applyNumberFormat="1" applyFont="1" applyBorder="1" applyAlignment="1">
      <alignment horizontal="center" vertical="center" wrapText="1"/>
    </xf>
    <xf numFmtId="10" fontId="17" fillId="0" borderId="1" xfId="23" applyNumberFormat="1" applyFont="1" applyBorder="1" applyAlignment="1">
      <alignment horizontal="center" vertical="center" wrapText="1"/>
    </xf>
    <xf numFmtId="10" fontId="19" fillId="20" borderId="1" xfId="23" applyNumberFormat="1" applyFont="1" applyFill="1" applyBorder="1" applyAlignment="1">
      <alignment horizontal="center" vertical="center"/>
    </xf>
    <xf numFmtId="181" fontId="19" fillId="20" borderId="1" xfId="0" applyNumberFormat="1" applyFont="1" applyFill="1" applyBorder="1" applyAlignment="1">
      <alignment horizontal="center" vertical="center"/>
    </xf>
    <xf numFmtId="181" fontId="19" fillId="16" borderId="3" xfId="0" applyNumberFormat="1" applyFont="1" applyFill="1" applyBorder="1" applyAlignment="1">
      <alignment horizontal="center" vertical="center" wrapText="1"/>
    </xf>
    <xf numFmtId="42" fontId="19" fillId="16" borderId="10" xfId="0" applyNumberFormat="1" applyFont="1" applyFill="1" applyBorder="1" applyAlignment="1">
      <alignment horizontal="justify" vertical="center" wrapText="1"/>
    </xf>
    <xf numFmtId="181" fontId="19" fillId="16" borderId="1" xfId="0" applyNumberFormat="1" applyFont="1" applyFill="1" applyBorder="1" applyAlignment="1">
      <alignment horizontal="center" vertical="center" wrapText="1"/>
    </xf>
    <xf numFmtId="42" fontId="19" fillId="16" borderId="11" xfId="0" applyNumberFormat="1" applyFont="1" applyFill="1" applyBorder="1" applyAlignment="1">
      <alignment horizontal="justify" vertical="center" wrapText="1"/>
    </xf>
    <xf numFmtId="181" fontId="19" fillId="16" borderId="4" xfId="0" applyNumberFormat="1" applyFont="1" applyFill="1" applyBorder="1" applyAlignment="1">
      <alignment horizontal="center" vertical="center" wrapText="1"/>
    </xf>
    <xf numFmtId="42" fontId="19" fillId="16" borderId="12" xfId="0" applyNumberFormat="1" applyFont="1" applyFill="1" applyBorder="1" applyAlignment="1">
      <alignment horizontal="justify" vertical="center" wrapText="1"/>
    </xf>
    <xf numFmtId="181" fontId="50" fillId="15" borderId="0" xfId="0" applyNumberFormat="1" applyFont="1" applyFill="1"/>
    <xf numFmtId="181" fontId="50" fillId="0" borderId="0" xfId="0" applyNumberFormat="1" applyFont="1"/>
    <xf numFmtId="3" fontId="72" fillId="0" borderId="10" xfId="0" applyNumberFormat="1" applyFont="1" applyBorder="1" applyAlignment="1">
      <alignment horizontal="center" vertical="center"/>
    </xf>
    <xf numFmtId="3" fontId="72" fillId="0" borderId="17" xfId="0" applyNumberFormat="1" applyFont="1" applyBorder="1" applyAlignment="1">
      <alignment horizontal="center" vertical="center"/>
    </xf>
    <xf numFmtId="9" fontId="76" fillId="35" borderId="78" xfId="20" applyFont="1" applyFill="1" applyBorder="1" applyAlignment="1">
      <alignment horizontal="center" vertical="center"/>
    </xf>
    <xf numFmtId="173" fontId="72" fillId="0" borderId="10" xfId="20" applyNumberFormat="1" applyFont="1" applyBorder="1" applyAlignment="1">
      <alignment horizontal="center" vertical="center"/>
    </xf>
    <xf numFmtId="173" fontId="72" fillId="0" borderId="17" xfId="20" applyNumberFormat="1" applyFont="1" applyBorder="1" applyAlignment="1">
      <alignment horizontal="center" vertical="center"/>
    </xf>
    <xf numFmtId="173" fontId="17" fillId="0" borderId="11" xfId="20" applyNumberFormat="1" applyFont="1" applyBorder="1" applyAlignment="1">
      <alignment horizontal="center" vertical="center"/>
    </xf>
    <xf numFmtId="173" fontId="17" fillId="0" borderId="18" xfId="20" applyNumberFormat="1" applyFont="1" applyBorder="1" applyAlignment="1">
      <alignment horizontal="center" vertical="center"/>
    </xf>
    <xf numFmtId="0" fontId="50" fillId="0" borderId="1" xfId="0" applyFont="1" applyBorder="1" applyAlignment="1">
      <alignment horizontal="center" vertical="center"/>
    </xf>
    <xf numFmtId="0" fontId="51" fillId="18" borderId="1" xfId="0" applyFont="1" applyFill="1" applyBorder="1" applyAlignment="1">
      <alignment horizontal="center" vertical="center"/>
    </xf>
    <xf numFmtId="187" fontId="0" fillId="0" borderId="0" xfId="20" applyNumberFormat="1" applyFont="1"/>
    <xf numFmtId="170" fontId="0" fillId="39" borderId="0" xfId="2865" applyFont="1" applyFill="1"/>
    <xf numFmtId="10" fontId="0" fillId="39" borderId="0" xfId="23" applyNumberFormat="1" applyFont="1" applyFill="1"/>
    <xf numFmtId="0" fontId="40" fillId="42" borderId="78" xfId="2868" applyFont="1" applyFill="1" applyBorder="1" applyAlignment="1">
      <alignment horizontal="center" vertical="center"/>
    </xf>
    <xf numFmtId="3" fontId="40" fillId="42" borderId="78" xfId="2867" applyNumberFormat="1" applyFont="1" applyFill="1" applyBorder="1" applyAlignment="1">
      <alignment horizontal="center" vertical="center"/>
    </xf>
    <xf numFmtId="0" fontId="40" fillId="42" borderId="80" xfId="2868" applyFont="1" applyFill="1" applyBorder="1" applyAlignment="1">
      <alignment horizontal="center" vertical="center"/>
    </xf>
    <xf numFmtId="37" fontId="76" fillId="17" borderId="2" xfId="1386" applyNumberFormat="1" applyFont="1" applyFill="1" applyBorder="1" applyAlignment="1">
      <alignment horizontal="center" vertical="center"/>
    </xf>
    <xf numFmtId="0" fontId="79" fillId="30" borderId="78" xfId="3" applyNumberFormat="1" applyFont="1" applyFill="1" applyBorder="1" applyAlignment="1" applyProtection="1">
      <alignment horizontal="center" vertical="top" wrapText="1"/>
    </xf>
    <xf numFmtId="176" fontId="79" fillId="30" borderId="78" xfId="3" applyNumberFormat="1" applyFont="1" applyFill="1" applyBorder="1" applyAlignment="1" applyProtection="1">
      <alignment horizontal="center" vertical="top" wrapText="1"/>
    </xf>
    <xf numFmtId="3" fontId="17" fillId="21" borderId="51" xfId="0" applyNumberFormat="1" applyFont="1" applyFill="1" applyBorder="1" applyAlignment="1">
      <alignment horizontal="center" vertical="center"/>
    </xf>
    <xf numFmtId="173" fontId="17" fillId="20" borderId="11" xfId="20" applyNumberFormat="1" applyFont="1" applyFill="1" applyBorder="1" applyAlignment="1">
      <alignment horizontal="center" vertical="center"/>
    </xf>
    <xf numFmtId="173" fontId="17" fillId="20" borderId="18" xfId="20" applyNumberFormat="1" applyFont="1" applyFill="1" applyBorder="1" applyAlignment="1">
      <alignment horizontal="center" vertical="center"/>
    </xf>
    <xf numFmtId="181" fontId="17" fillId="20" borderId="20" xfId="2865" applyNumberFormat="1" applyFont="1" applyFill="1" applyBorder="1" applyAlignment="1">
      <alignment horizontal="center" vertical="center"/>
    </xf>
    <xf numFmtId="181" fontId="17" fillId="20" borderId="21" xfId="2865" applyNumberFormat="1" applyFont="1" applyFill="1" applyBorder="1" applyAlignment="1">
      <alignment horizontal="center" vertical="center"/>
    </xf>
    <xf numFmtId="0" fontId="74" fillId="0" borderId="78" xfId="0" applyFont="1" applyBorder="1" applyAlignment="1">
      <alignment horizontal="center" vertical="center" wrapText="1"/>
    </xf>
    <xf numFmtId="0" fontId="31" fillId="42" borderId="78" xfId="2868" applyFont="1" applyFill="1" applyBorder="1" applyAlignment="1">
      <alignment horizontal="center" vertical="center" wrapText="1"/>
    </xf>
    <xf numFmtId="173" fontId="31" fillId="33" borderId="78" xfId="2869" applyNumberFormat="1" applyFont="1" applyFill="1" applyBorder="1" applyAlignment="1" applyProtection="1">
      <alignment horizontal="center" vertical="center" wrapText="1"/>
    </xf>
    <xf numFmtId="0" fontId="31" fillId="41" borderId="78" xfId="2869" applyNumberFormat="1" applyFont="1" applyFill="1" applyBorder="1" applyAlignment="1" applyProtection="1">
      <alignment horizontal="center" vertical="center" wrapText="1"/>
    </xf>
    <xf numFmtId="176" fontId="31" fillId="41" borderId="78" xfId="3" applyNumberFormat="1" applyFont="1" applyFill="1" applyBorder="1" applyAlignment="1" applyProtection="1">
      <alignment horizontal="center" vertical="center" wrapText="1"/>
    </xf>
    <xf numFmtId="183" fontId="31" fillId="34" borderId="78" xfId="2870" applyNumberFormat="1" applyFont="1" applyFill="1" applyBorder="1" applyAlignment="1" applyProtection="1">
      <alignment horizontal="center" vertical="center" wrapText="1"/>
    </xf>
    <xf numFmtId="0" fontId="85" fillId="41" borderId="78" xfId="0" applyFont="1" applyFill="1" applyBorder="1" applyAlignment="1">
      <alignment horizontal="justify" vertical="center" wrapText="1"/>
    </xf>
    <xf numFmtId="0" fontId="77" fillId="31" borderId="80" xfId="2867" applyFont="1" applyFill="1" applyBorder="1" applyAlignment="1">
      <alignment horizontal="center" vertical="center" wrapText="1"/>
    </xf>
    <xf numFmtId="173" fontId="86" fillId="33" borderId="78" xfId="2869" applyNumberFormat="1" applyFont="1" applyFill="1" applyBorder="1" applyAlignment="1" applyProtection="1">
      <alignment horizontal="center" vertical="center" wrapText="1"/>
    </xf>
    <xf numFmtId="0" fontId="77" fillId="31" borderId="80" xfId="2867" applyFont="1" applyFill="1" applyBorder="1" applyAlignment="1">
      <alignment vertical="center" wrapText="1"/>
    </xf>
    <xf numFmtId="0" fontId="77" fillId="31" borderId="83" xfId="2867" applyFont="1" applyFill="1" applyBorder="1" applyAlignment="1">
      <alignment vertical="center" wrapText="1"/>
    </xf>
    <xf numFmtId="176" fontId="21" fillId="0" borderId="4" xfId="2865" applyNumberFormat="1" applyFont="1" applyFill="1" applyBorder="1" applyAlignment="1">
      <alignment horizontal="center"/>
    </xf>
    <xf numFmtId="10" fontId="21" fillId="0" borderId="12" xfId="23" applyNumberFormat="1" applyFont="1" applyFill="1" applyBorder="1" applyAlignment="1">
      <alignment horizontal="center" vertical="center"/>
    </xf>
    <xf numFmtId="0" fontId="0" fillId="0" borderId="1" xfId="0" applyFill="1" applyBorder="1"/>
    <xf numFmtId="3" fontId="0" fillId="0" borderId="1" xfId="0" applyNumberFormat="1" applyFill="1" applyBorder="1" applyAlignment="1">
      <alignment horizontal="center" vertical="center"/>
    </xf>
    <xf numFmtId="3" fontId="0" fillId="0" borderId="2" xfId="0" applyNumberFormat="1" applyFill="1" applyBorder="1" applyAlignment="1">
      <alignment horizontal="center" vertical="center"/>
    </xf>
    <xf numFmtId="0" fontId="0" fillId="0" borderId="2" xfId="0" applyFill="1" applyBorder="1"/>
    <xf numFmtId="0" fontId="0" fillId="0" borderId="11" xfId="0" applyFill="1" applyBorder="1"/>
    <xf numFmtId="0" fontId="0" fillId="0" borderId="4" xfId="0" applyFill="1" applyBorder="1"/>
    <xf numFmtId="0" fontId="0" fillId="0" borderId="4" xfId="0" applyFill="1" applyBorder="1" applyAlignment="1">
      <alignment horizontal="center" vertical="center"/>
    </xf>
    <xf numFmtId="3" fontId="0" fillId="0" borderId="4" xfId="0" applyNumberFormat="1" applyFill="1" applyBorder="1" applyAlignment="1">
      <alignment horizontal="center" vertical="center"/>
    </xf>
    <xf numFmtId="9" fontId="0" fillId="0" borderId="4" xfId="23" applyFont="1" applyFill="1" applyBorder="1" applyAlignment="1">
      <alignment horizontal="center" vertical="center"/>
    </xf>
    <xf numFmtId="0" fontId="0" fillId="0" borderId="11" xfId="0" applyBorder="1" applyAlignment="1">
      <alignment vertical="center"/>
    </xf>
    <xf numFmtId="0" fontId="0" fillId="38" borderId="1" xfId="0" applyFill="1" applyBorder="1" applyAlignment="1">
      <alignment vertical="center"/>
    </xf>
    <xf numFmtId="0" fontId="0" fillId="38" borderId="11" xfId="0" applyFill="1" applyBorder="1" applyAlignment="1">
      <alignment vertical="center"/>
    </xf>
    <xf numFmtId="0" fontId="42" fillId="0" borderId="0" xfId="0" applyFont="1" applyFill="1"/>
    <xf numFmtId="176" fontId="42" fillId="0" borderId="5" xfId="2865" applyNumberFormat="1" applyFont="1" applyBorder="1" applyAlignment="1">
      <alignment horizontal="center" vertical="center"/>
    </xf>
    <xf numFmtId="176" fontId="42" fillId="38" borderId="5" xfId="2865" applyNumberFormat="1" applyFont="1" applyFill="1" applyBorder="1" applyAlignment="1">
      <alignment horizontal="center" vertical="center"/>
    </xf>
    <xf numFmtId="176" fontId="42" fillId="0" borderId="5" xfId="2865" applyNumberFormat="1" applyFont="1" applyFill="1" applyBorder="1" applyAlignment="1">
      <alignment horizontal="center" vertical="center"/>
    </xf>
    <xf numFmtId="176" fontId="42" fillId="38" borderId="4" xfId="2865" applyNumberFormat="1" applyFont="1" applyFill="1" applyBorder="1" applyAlignment="1">
      <alignment horizontal="center" vertical="center"/>
    </xf>
    <xf numFmtId="10" fontId="0" fillId="0" borderId="4" xfId="23" applyNumberFormat="1" applyFont="1" applyFill="1" applyBorder="1" applyAlignment="1">
      <alignment horizontal="center" vertical="center"/>
    </xf>
    <xf numFmtId="0" fontId="0" fillId="0" borderId="18" xfId="0" applyFont="1" applyBorder="1"/>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center" vertical="center"/>
    </xf>
    <xf numFmtId="0" fontId="0" fillId="0" borderId="11" xfId="0" applyFont="1" applyBorder="1"/>
    <xf numFmtId="0" fontId="0" fillId="0" borderId="0" xfId="0" applyFont="1"/>
    <xf numFmtId="0" fontId="0" fillId="0" borderId="19" xfId="0" applyFont="1" applyFill="1" applyBorder="1"/>
    <xf numFmtId="0" fontId="0" fillId="0" borderId="4" xfId="0" applyFont="1" applyFill="1" applyBorder="1"/>
    <xf numFmtId="0" fontId="0" fillId="0" borderId="4" xfId="0" applyFont="1" applyFill="1" applyBorder="1" applyAlignment="1">
      <alignment horizontal="center"/>
    </xf>
    <xf numFmtId="0" fontId="0" fillId="0" borderId="4" xfId="0" applyFont="1" applyFill="1" applyBorder="1" applyAlignment="1">
      <alignment horizontal="center" vertical="center"/>
    </xf>
    <xf numFmtId="0" fontId="0" fillId="0" borderId="12" xfId="0" applyFont="1" applyFill="1" applyBorder="1"/>
    <xf numFmtId="9" fontId="0" fillId="0" borderId="0" xfId="0" applyNumberFormat="1" applyFont="1"/>
    <xf numFmtId="10" fontId="0" fillId="0" borderId="0" xfId="0" applyNumberFormat="1" applyFont="1"/>
    <xf numFmtId="182"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0" xfId="0" applyFont="1" applyFill="1"/>
    <xf numFmtId="9" fontId="0" fillId="0" borderId="0" xfId="0" applyNumberFormat="1" applyFont="1" applyFill="1"/>
    <xf numFmtId="176" fontId="21" fillId="0" borderId="1" xfId="2865" applyNumberFormat="1" applyFont="1" applyBorder="1" applyAlignment="1">
      <alignment horizontal="left"/>
    </xf>
    <xf numFmtId="176" fontId="21" fillId="0" borderId="4" xfId="2865" applyNumberFormat="1" applyFont="1" applyBorder="1" applyAlignment="1">
      <alignment horizontal="left"/>
    </xf>
    <xf numFmtId="2" fontId="0" fillId="0" borderId="0" xfId="0" applyNumberFormat="1"/>
    <xf numFmtId="176" fontId="0" fillId="0" borderId="0" xfId="3" applyNumberFormat="1" applyFont="1"/>
    <xf numFmtId="170" fontId="0" fillId="0" borderId="0" xfId="2865" applyFont="1" applyFill="1"/>
    <xf numFmtId="10" fontId="0" fillId="0" borderId="0" xfId="23" applyNumberFormat="1" applyFont="1" applyFill="1"/>
    <xf numFmtId="176" fontId="28" fillId="41" borderId="0" xfId="3" applyNumberFormat="1" applyFont="1" applyFill="1" applyAlignment="1">
      <alignment vertical="center"/>
    </xf>
    <xf numFmtId="176" fontId="28" fillId="41" borderId="0" xfId="3" applyNumberFormat="1" applyFont="1" applyFill="1"/>
    <xf numFmtId="170" fontId="0" fillId="41" borderId="0" xfId="2865" applyFont="1" applyFill="1"/>
    <xf numFmtId="186" fontId="0" fillId="0" borderId="0" xfId="0" applyNumberFormat="1"/>
    <xf numFmtId="186" fontId="87" fillId="0" borderId="0" xfId="0" applyNumberFormat="1" applyFont="1"/>
    <xf numFmtId="170" fontId="0" fillId="20" borderId="0" xfId="2865" applyFont="1" applyFill="1"/>
    <xf numFmtId="170" fontId="28" fillId="20" borderId="0" xfId="2865" applyFont="1" applyFill="1"/>
    <xf numFmtId="186" fontId="0" fillId="41" borderId="0" xfId="0" applyNumberFormat="1" applyFont="1" applyFill="1"/>
    <xf numFmtId="186" fontId="0" fillId="20" borderId="0" xfId="0" applyNumberFormat="1" applyFont="1" applyFill="1"/>
    <xf numFmtId="186" fontId="28" fillId="20" borderId="0" xfId="0" applyNumberFormat="1" applyFont="1" applyFill="1"/>
    <xf numFmtId="2" fontId="0" fillId="41" borderId="0" xfId="0" applyNumberFormat="1" applyFill="1"/>
    <xf numFmtId="3" fontId="5" fillId="0" borderId="4" xfId="9" applyNumberFormat="1" applyFont="1" applyFill="1" applyBorder="1" applyAlignment="1">
      <alignment horizontal="center" vertical="center" wrapText="1"/>
    </xf>
    <xf numFmtId="176" fontId="23" fillId="0" borderId="12" xfId="0" applyNumberFormat="1" applyFont="1" applyFill="1" applyBorder="1" applyAlignment="1">
      <alignment horizontal="center"/>
    </xf>
    <xf numFmtId="0" fontId="4" fillId="0" borderId="0" xfId="15" applyFill="1" applyAlignment="1">
      <alignment vertical="center"/>
    </xf>
    <xf numFmtId="170" fontId="4" fillId="0" borderId="0" xfId="3" applyFont="1" applyFill="1" applyAlignment="1">
      <alignment vertical="center"/>
    </xf>
    <xf numFmtId="0" fontId="0" fillId="0" borderId="18" xfId="0" applyFill="1" applyBorder="1"/>
    <xf numFmtId="176" fontId="21" fillId="0" borderId="1" xfId="2865" applyNumberFormat="1" applyFont="1" applyFill="1" applyBorder="1" applyAlignment="1">
      <alignment horizontal="left"/>
    </xf>
    <xf numFmtId="176" fontId="21" fillId="0" borderId="1" xfId="2865" applyNumberFormat="1" applyFont="1" applyFill="1" applyBorder="1" applyAlignment="1">
      <alignment horizontal="right"/>
    </xf>
    <xf numFmtId="0" fontId="0" fillId="0" borderId="18" xfId="0" applyFont="1" applyFill="1" applyBorder="1"/>
    <xf numFmtId="0" fontId="0" fillId="0" borderId="1" xfId="0" applyFont="1" applyFill="1" applyBorder="1"/>
    <xf numFmtId="0" fontId="0" fillId="0" borderId="1" xfId="0" applyFont="1" applyFill="1" applyBorder="1" applyAlignment="1">
      <alignment horizontal="center"/>
    </xf>
    <xf numFmtId="0" fontId="0" fillId="0" borderId="1" xfId="0" applyFont="1" applyFill="1" applyBorder="1" applyAlignment="1">
      <alignment horizontal="center" vertical="center"/>
    </xf>
    <xf numFmtId="0" fontId="0" fillId="0" borderId="11" xfId="0" applyFont="1" applyFill="1" applyBorder="1"/>
    <xf numFmtId="173" fontId="5" fillId="0" borderId="17" xfId="20" applyNumberFormat="1" applyFont="1" applyFill="1" applyBorder="1" applyAlignment="1">
      <alignment horizontal="center" vertical="center" wrapText="1"/>
    </xf>
    <xf numFmtId="173" fontId="5" fillId="0" borderId="3" xfId="20" applyNumberFormat="1" applyFont="1" applyFill="1" applyBorder="1" applyAlignment="1">
      <alignment horizontal="center" vertical="center" wrapText="1"/>
    </xf>
    <xf numFmtId="173" fontId="5" fillId="0" borderId="10" xfId="20" applyNumberFormat="1" applyFont="1" applyFill="1" applyBorder="1" applyAlignment="1">
      <alignment horizontal="center" vertical="center" wrapText="1"/>
    </xf>
    <xf numFmtId="173" fontId="5" fillId="0" borderId="3" xfId="23" applyNumberFormat="1" applyFont="1" applyFill="1" applyBorder="1" applyAlignment="1">
      <alignment horizontal="center" vertical="center" wrapText="1"/>
    </xf>
    <xf numFmtId="10" fontId="5" fillId="0" borderId="18" xfId="23" applyNumberFormat="1" applyFont="1" applyFill="1" applyBorder="1" applyAlignment="1">
      <alignment horizontal="center" vertical="center" wrapText="1"/>
    </xf>
    <xf numFmtId="10" fontId="5" fillId="0" borderId="1" xfId="23" applyNumberFormat="1" applyFont="1" applyFill="1" applyBorder="1" applyAlignment="1">
      <alignment horizontal="center" vertical="center" wrapText="1"/>
    </xf>
    <xf numFmtId="10" fontId="7" fillId="0" borderId="1" xfId="0" applyNumberFormat="1" applyFont="1" applyFill="1" applyBorder="1" applyAlignment="1">
      <alignment horizontal="right" vertical="center"/>
    </xf>
    <xf numFmtId="10" fontId="7" fillId="0" borderId="18" xfId="0" applyNumberFormat="1" applyFont="1" applyFill="1" applyBorder="1" applyAlignment="1">
      <alignment horizontal="right" vertical="center"/>
    </xf>
    <xf numFmtId="10" fontId="7" fillId="0" borderId="11" xfId="0" applyNumberFormat="1" applyFont="1" applyFill="1" applyBorder="1" applyAlignment="1">
      <alignment horizontal="right" vertical="center"/>
    </xf>
    <xf numFmtId="173" fontId="5" fillId="0" borderId="18" xfId="20" applyNumberFormat="1" applyFont="1" applyFill="1" applyBorder="1" applyAlignment="1">
      <alignment horizontal="center" vertical="center" wrapText="1"/>
    </xf>
    <xf numFmtId="173" fontId="5" fillId="0" borderId="1" xfId="20" applyNumberFormat="1" applyFont="1" applyFill="1" applyBorder="1" applyAlignment="1">
      <alignment horizontal="center" vertical="center" wrapText="1"/>
    </xf>
    <xf numFmtId="173" fontId="5" fillId="0" borderId="11" xfId="20" applyNumberFormat="1" applyFont="1" applyFill="1" applyBorder="1" applyAlignment="1">
      <alignment horizontal="center" vertical="center" wrapText="1"/>
    </xf>
    <xf numFmtId="173" fontId="5" fillId="0" borderId="1" xfId="23" applyNumberFormat="1" applyFont="1" applyFill="1" applyBorder="1" applyAlignment="1">
      <alignment horizontal="center" vertical="center" wrapText="1"/>
    </xf>
    <xf numFmtId="10" fontId="5" fillId="0" borderId="11" xfId="20" applyNumberFormat="1" applyFont="1" applyFill="1" applyBorder="1" applyAlignment="1">
      <alignment horizontal="center" vertical="center" wrapText="1"/>
    </xf>
    <xf numFmtId="176" fontId="4" fillId="0" borderId="0" xfId="3" applyNumberFormat="1" applyFont="1" applyFill="1" applyAlignment="1">
      <alignment vertical="center"/>
    </xf>
    <xf numFmtId="10" fontId="25" fillId="0" borderId="4" xfId="15" applyNumberFormat="1" applyFont="1" applyFill="1" applyBorder="1" applyAlignment="1">
      <alignment horizontal="center" vertical="center" wrapText="1"/>
    </xf>
    <xf numFmtId="10" fontId="12" fillId="0" borderId="4" xfId="15" applyNumberFormat="1" applyFont="1" applyFill="1" applyBorder="1" applyAlignment="1">
      <alignment horizontal="center" vertical="center" wrapText="1"/>
    </xf>
    <xf numFmtId="170" fontId="4" fillId="2" borderId="0" xfId="3" applyFont="1" applyFill="1" applyAlignment="1">
      <alignment vertical="center"/>
    </xf>
    <xf numFmtId="176" fontId="88" fillId="0" borderId="5" xfId="2865" applyNumberFormat="1" applyFont="1" applyBorder="1" applyAlignment="1">
      <alignment horizontal="center" vertical="center"/>
    </xf>
    <xf numFmtId="176" fontId="88" fillId="38" borderId="5" xfId="2865" applyNumberFormat="1" applyFont="1" applyFill="1" applyBorder="1" applyAlignment="1">
      <alignment horizontal="center" vertical="center"/>
    </xf>
    <xf numFmtId="0" fontId="50" fillId="0" borderId="1" xfId="0" applyFont="1" applyBorder="1" applyAlignment="1">
      <alignment horizontal="center" vertical="center"/>
    </xf>
    <xf numFmtId="0" fontId="2" fillId="16" borderId="20" xfId="0" applyFont="1" applyFill="1" applyBorder="1" applyAlignment="1">
      <alignment horizontal="center" vertical="center" wrapText="1"/>
    </xf>
    <xf numFmtId="0" fontId="0" fillId="0" borderId="0" xfId="0" applyAlignment="1">
      <alignment horizontal="center"/>
    </xf>
    <xf numFmtId="0" fontId="51" fillId="18" borderId="1" xfId="0" applyFont="1" applyFill="1" applyBorder="1" applyAlignment="1">
      <alignment horizontal="center" vertical="center"/>
    </xf>
    <xf numFmtId="10" fontId="4" fillId="30" borderId="2" xfId="15" applyNumberFormat="1" applyFill="1" applyBorder="1" applyAlignment="1">
      <alignment horizontal="center" vertical="center" wrapText="1"/>
    </xf>
    <xf numFmtId="3" fontId="17" fillId="0" borderId="1" xfId="2865" applyNumberFormat="1" applyFont="1" applyBorder="1" applyAlignment="1">
      <alignment horizontal="center" vertical="center"/>
    </xf>
    <xf numFmtId="3" fontId="17" fillId="21" borderId="2" xfId="2865" applyNumberFormat="1" applyFont="1" applyFill="1" applyBorder="1" applyAlignment="1">
      <alignment horizontal="center" vertical="center"/>
    </xf>
    <xf numFmtId="0" fontId="89" fillId="43" borderId="84" xfId="0" applyFont="1" applyFill="1" applyBorder="1" applyAlignment="1">
      <alignment horizontal="left" vertical="center" wrapText="1"/>
    </xf>
    <xf numFmtId="0" fontId="89" fillId="43" borderId="85" xfId="0" applyFont="1" applyFill="1" applyBorder="1" applyAlignment="1">
      <alignment horizontal="center" vertical="center" wrapText="1"/>
    </xf>
    <xf numFmtId="9" fontId="89" fillId="43" borderId="85" xfId="2872" applyFont="1" applyFill="1" applyBorder="1" applyAlignment="1">
      <alignment horizontal="center" vertical="center" wrapText="1"/>
    </xf>
    <xf numFmtId="3" fontId="0" fillId="30" borderId="0" xfId="0" applyNumberFormat="1" applyFill="1"/>
    <xf numFmtId="0" fontId="57" fillId="0" borderId="84" xfId="0" applyFont="1" applyBorder="1" applyAlignment="1">
      <alignment horizontal="left" vertical="center"/>
    </xf>
    <xf numFmtId="0" fontId="0" fillId="0" borderId="85" xfId="0" applyBorder="1" applyAlignment="1">
      <alignment horizontal="center" vertical="center"/>
    </xf>
    <xf numFmtId="173" fontId="0" fillId="0" borderId="85" xfId="2872" applyNumberFormat="1" applyFont="1" applyBorder="1" applyAlignment="1">
      <alignment horizontal="center" vertical="center"/>
    </xf>
    <xf numFmtId="0" fontId="28" fillId="0" borderId="84" xfId="0" applyFont="1" applyBorder="1" applyAlignment="1">
      <alignment horizontal="left" vertical="center"/>
    </xf>
    <xf numFmtId="0" fontId="57" fillId="0" borderId="86" xfId="0" applyFont="1" applyBorder="1" applyAlignment="1">
      <alignment horizontal="left" vertical="center"/>
    </xf>
    <xf numFmtId="0" fontId="28" fillId="0" borderId="86" xfId="0" applyFont="1" applyBorder="1" applyAlignment="1">
      <alignment horizontal="left" vertical="center"/>
    </xf>
    <xf numFmtId="0" fontId="0" fillId="0" borderId="87" xfId="0" applyBorder="1" applyAlignment="1">
      <alignment horizontal="center" vertical="center"/>
    </xf>
    <xf numFmtId="0" fontId="57" fillId="0" borderId="88" xfId="0" applyFont="1" applyBorder="1" applyAlignment="1">
      <alignment horizontal="left" vertical="center"/>
    </xf>
    <xf numFmtId="0" fontId="28" fillId="30" borderId="0" xfId="0" applyFont="1" applyFill="1" applyAlignment="1">
      <alignment horizontal="center"/>
    </xf>
    <xf numFmtId="2" fontId="17" fillId="20" borderId="18" xfId="23" applyNumberFormat="1" applyFont="1" applyFill="1" applyBorder="1" applyAlignment="1">
      <alignment horizontal="center" vertical="center"/>
    </xf>
    <xf numFmtId="10" fontId="17" fillId="0" borderId="1" xfId="20" applyNumberFormat="1" applyFont="1" applyBorder="1" applyAlignment="1">
      <alignment horizontal="center" vertical="center"/>
    </xf>
    <xf numFmtId="10" fontId="17" fillId="0" borderId="18" xfId="20" applyNumberFormat="1" applyFont="1" applyBorder="1" applyAlignment="1">
      <alignment horizontal="center" vertical="center"/>
    </xf>
    <xf numFmtId="10" fontId="19" fillId="0" borderId="17" xfId="20" applyNumberFormat="1" applyFont="1" applyBorder="1" applyAlignment="1">
      <alignment horizontal="center" vertical="center" wrapText="1"/>
    </xf>
    <xf numFmtId="10" fontId="19" fillId="0" borderId="3" xfId="20" applyNumberFormat="1" applyFont="1" applyBorder="1" applyAlignment="1">
      <alignment horizontal="center" vertical="center" wrapText="1"/>
    </xf>
    <xf numFmtId="10" fontId="17" fillId="20" borderId="1" xfId="20" applyNumberFormat="1" applyFont="1" applyFill="1" applyBorder="1" applyAlignment="1">
      <alignment horizontal="center" vertical="center"/>
    </xf>
    <xf numFmtId="181" fontId="17" fillId="20" borderId="19" xfId="2865" applyNumberFormat="1" applyFont="1" applyFill="1" applyBorder="1" applyAlignment="1">
      <alignment horizontal="center" vertical="center"/>
    </xf>
    <xf numFmtId="181" fontId="17" fillId="20" borderId="4" xfId="2865" applyNumberFormat="1" applyFont="1" applyFill="1" applyBorder="1" applyAlignment="1">
      <alignment horizontal="center" vertical="center"/>
    </xf>
    <xf numFmtId="10" fontId="17" fillId="0" borderId="3" xfId="20" applyNumberFormat="1" applyFont="1" applyBorder="1" applyAlignment="1">
      <alignment horizontal="center" vertical="center" wrapText="1"/>
    </xf>
    <xf numFmtId="10" fontId="17" fillId="0" borderId="17" xfId="20" applyNumberFormat="1" applyFont="1" applyBorder="1" applyAlignment="1">
      <alignment horizontal="center" vertical="center" wrapText="1"/>
    </xf>
    <xf numFmtId="3" fontId="72" fillId="0" borderId="3" xfId="0" applyNumberFormat="1" applyFont="1" applyBorder="1" applyAlignment="1">
      <alignment horizontal="center" vertical="center"/>
    </xf>
    <xf numFmtId="173" fontId="72" fillId="0" borderId="3" xfId="20" applyNumberFormat="1" applyFont="1" applyBorder="1" applyAlignment="1">
      <alignment horizontal="center" vertical="center"/>
    </xf>
    <xf numFmtId="173" fontId="17" fillId="0" borderId="1" xfId="20" applyNumberFormat="1" applyFont="1" applyBorder="1" applyAlignment="1">
      <alignment horizontal="center" vertical="center"/>
    </xf>
    <xf numFmtId="173" fontId="17" fillId="20" borderId="1" xfId="20" applyNumberFormat="1" applyFont="1" applyFill="1" applyBorder="1" applyAlignment="1">
      <alignment horizontal="center" vertical="center"/>
    </xf>
    <xf numFmtId="181" fontId="17" fillId="20" borderId="2" xfId="2865" applyNumberFormat="1" applyFont="1" applyFill="1" applyBorder="1" applyAlignment="1">
      <alignment horizontal="center" vertical="center"/>
    </xf>
    <xf numFmtId="10" fontId="5" fillId="0" borderId="3" xfId="23" applyNumberFormat="1" applyFont="1" applyFill="1" applyBorder="1" applyAlignment="1">
      <alignment horizontal="center" vertical="center" wrapText="1"/>
    </xf>
    <xf numFmtId="10" fontId="5" fillId="0" borderId="1" xfId="20" applyNumberFormat="1" applyFont="1" applyFill="1" applyBorder="1" applyAlignment="1">
      <alignment horizontal="center" vertical="center" wrapText="1"/>
    </xf>
    <xf numFmtId="3" fontId="5" fillId="0" borderId="10" xfId="9" applyNumberFormat="1" applyFont="1" applyFill="1" applyBorder="1" applyAlignment="1">
      <alignment horizontal="center" vertical="center" wrapText="1"/>
    </xf>
    <xf numFmtId="3" fontId="11" fillId="0" borderId="12" xfId="0" applyNumberFormat="1" applyFont="1" applyFill="1" applyBorder="1" applyAlignment="1">
      <alignment horizontal="center" vertical="center" wrapText="1"/>
    </xf>
    <xf numFmtId="3" fontId="5" fillId="44" borderId="54" xfId="0" applyNumberFormat="1" applyFont="1" applyFill="1" applyBorder="1" applyAlignment="1">
      <alignment horizontal="center" vertical="center" wrapText="1"/>
    </xf>
    <xf numFmtId="3" fontId="5" fillId="44" borderId="17" xfId="0" applyNumberFormat="1" applyFont="1" applyFill="1" applyBorder="1" applyAlignment="1">
      <alignment horizontal="center" vertical="center" wrapText="1"/>
    </xf>
    <xf numFmtId="3" fontId="5" fillId="44" borderId="3" xfId="0" applyNumberFormat="1" applyFont="1" applyFill="1" applyBorder="1" applyAlignment="1">
      <alignment horizontal="center" vertical="center" wrapText="1"/>
    </xf>
    <xf numFmtId="3" fontId="5" fillId="44" borderId="10" xfId="0" applyNumberFormat="1" applyFont="1" applyFill="1" applyBorder="1" applyAlignment="1">
      <alignment horizontal="center" vertical="center" wrapText="1"/>
    </xf>
    <xf numFmtId="0" fontId="27" fillId="44" borderId="3" xfId="0" applyFont="1" applyFill="1" applyBorder="1" applyAlignment="1">
      <alignment horizontal="center" vertical="center"/>
    </xf>
    <xf numFmtId="37" fontId="7" fillId="44" borderId="3" xfId="9" applyNumberFormat="1" applyFont="1" applyFill="1" applyBorder="1" applyAlignment="1">
      <alignment horizontal="center" vertical="center"/>
    </xf>
    <xf numFmtId="3" fontId="27" fillId="44" borderId="3" xfId="0" applyNumberFormat="1" applyFont="1" applyFill="1" applyBorder="1" applyAlignment="1">
      <alignment horizontal="center" vertical="center"/>
    </xf>
    <xf numFmtId="176" fontId="66" fillId="44" borderId="10" xfId="5" applyNumberFormat="1" applyFont="1" applyFill="1" applyBorder="1" applyAlignment="1">
      <alignment horizontal="center" vertical="center"/>
    </xf>
    <xf numFmtId="9" fontId="27" fillId="44" borderId="17" xfId="23" applyFont="1" applyFill="1" applyBorder="1" applyAlignment="1">
      <alignment horizontal="center" vertical="center" wrapText="1"/>
    </xf>
    <xf numFmtId="173" fontId="27" fillId="44" borderId="10" xfId="23" applyNumberFormat="1" applyFont="1" applyFill="1" applyBorder="1" applyAlignment="1">
      <alignment horizontal="center" vertical="center" wrapText="1"/>
    </xf>
    <xf numFmtId="3" fontId="5" fillId="44" borderId="55" xfId="0" applyNumberFormat="1" applyFont="1" applyFill="1" applyBorder="1" applyAlignment="1">
      <alignment horizontal="center" vertical="center" wrapText="1"/>
    </xf>
    <xf numFmtId="3" fontId="7" fillId="44" borderId="18" xfId="0" applyNumberFormat="1" applyFont="1" applyFill="1" applyBorder="1" applyAlignment="1">
      <alignment horizontal="center" vertical="center"/>
    </xf>
    <xf numFmtId="3" fontId="5" fillId="44" borderId="1" xfId="0" applyNumberFormat="1" applyFont="1" applyFill="1" applyBorder="1" applyAlignment="1">
      <alignment horizontal="center" vertical="center" wrapText="1"/>
    </xf>
    <xf numFmtId="3" fontId="7" fillId="44" borderId="1" xfId="0" applyNumberFormat="1" applyFont="1" applyFill="1" applyBorder="1" applyAlignment="1">
      <alignment horizontal="center" vertical="center"/>
    </xf>
    <xf numFmtId="3" fontId="5" fillId="44" borderId="11" xfId="0" applyNumberFormat="1" applyFont="1" applyFill="1" applyBorder="1" applyAlignment="1">
      <alignment horizontal="center" vertical="center" wrapText="1"/>
    </xf>
    <xf numFmtId="3" fontId="7" fillId="44" borderId="11" xfId="0" applyNumberFormat="1" applyFont="1" applyFill="1" applyBorder="1" applyAlignment="1">
      <alignment horizontal="center" vertical="center"/>
    </xf>
    <xf numFmtId="37" fontId="7" fillId="44" borderId="1" xfId="9" applyNumberFormat="1" applyFont="1" applyFill="1" applyBorder="1" applyAlignment="1">
      <alignment horizontal="center" vertical="center"/>
    </xf>
    <xf numFmtId="176" fontId="66" fillId="44" borderId="11" xfId="5" applyNumberFormat="1" applyFont="1" applyFill="1" applyBorder="1" applyAlignment="1">
      <alignment horizontal="center" vertical="center"/>
    </xf>
    <xf numFmtId="9" fontId="27" fillId="44" borderId="18" xfId="23" applyFont="1" applyFill="1" applyBorder="1" applyAlignment="1">
      <alignment horizontal="center" vertical="center" wrapText="1"/>
    </xf>
    <xf numFmtId="173" fontId="27" fillId="44" borderId="11" xfId="23" applyNumberFormat="1" applyFont="1" applyFill="1" applyBorder="1" applyAlignment="1">
      <alignment horizontal="center" vertical="center" wrapText="1"/>
    </xf>
    <xf numFmtId="180" fontId="7" fillId="44" borderId="18" xfId="0" applyNumberFormat="1" applyFont="1" applyFill="1" applyBorder="1" applyAlignment="1">
      <alignment horizontal="right" vertical="center"/>
    </xf>
    <xf numFmtId="180" fontId="7" fillId="44" borderId="1" xfId="0" applyNumberFormat="1" applyFont="1" applyFill="1" applyBorder="1" applyAlignment="1">
      <alignment horizontal="right" vertical="center"/>
    </xf>
    <xf numFmtId="180" fontId="7" fillId="44" borderId="11" xfId="0" applyNumberFormat="1" applyFont="1" applyFill="1" applyBorder="1" applyAlignment="1">
      <alignment horizontal="right" vertical="center"/>
    </xf>
    <xf numFmtId="0" fontId="27" fillId="44" borderId="1" xfId="0" applyFont="1" applyFill="1" applyBorder="1" applyAlignment="1">
      <alignment horizontal="center" vertical="center"/>
    </xf>
    <xf numFmtId="176" fontId="66" fillId="44" borderId="11" xfId="0" applyNumberFormat="1" applyFont="1" applyFill="1" applyBorder="1" applyAlignment="1">
      <alignment horizontal="center" vertical="center"/>
    </xf>
    <xf numFmtId="9" fontId="27" fillId="44" borderId="18" xfId="23" applyFont="1" applyFill="1" applyBorder="1" applyAlignment="1">
      <alignment horizontal="center" vertical="center"/>
    </xf>
    <xf numFmtId="173" fontId="27" fillId="44" borderId="11" xfId="23" applyNumberFormat="1" applyFont="1" applyFill="1" applyBorder="1" applyAlignment="1">
      <alignment vertical="center"/>
    </xf>
    <xf numFmtId="0" fontId="7" fillId="44" borderId="18" xfId="0" applyFont="1" applyFill="1" applyBorder="1" applyAlignment="1">
      <alignment horizontal="right" vertical="center"/>
    </xf>
    <xf numFmtId="0" fontId="7" fillId="44" borderId="1" xfId="0" applyFont="1" applyFill="1" applyBorder="1" applyAlignment="1">
      <alignment horizontal="right" vertical="center"/>
    </xf>
    <xf numFmtId="0" fontId="7" fillId="44" borderId="11" xfId="0" applyFont="1" applyFill="1" applyBorder="1" applyAlignment="1">
      <alignment horizontal="right" vertical="center"/>
    </xf>
    <xf numFmtId="0" fontId="66" fillId="44" borderId="11" xfId="0" applyFont="1" applyFill="1" applyBorder="1" applyAlignment="1">
      <alignment horizontal="center" vertical="center"/>
    </xf>
    <xf numFmtId="3" fontId="5" fillId="44" borderId="18" xfId="9" applyNumberFormat="1" applyFont="1" applyFill="1" applyBorder="1" applyAlignment="1">
      <alignment horizontal="center" vertical="center" wrapText="1"/>
    </xf>
    <xf numFmtId="3" fontId="5" fillId="44" borderId="1" xfId="9" applyNumberFormat="1" applyFont="1" applyFill="1" applyBorder="1" applyAlignment="1">
      <alignment horizontal="center" vertical="center" wrapText="1"/>
    </xf>
    <xf numFmtId="3" fontId="5" fillId="44" borderId="11" xfId="9" applyNumberFormat="1" applyFont="1" applyFill="1" applyBorder="1" applyAlignment="1">
      <alignment horizontal="center" vertical="center" wrapText="1"/>
    </xf>
    <xf numFmtId="3" fontId="27" fillId="44" borderId="1" xfId="0" applyNumberFormat="1" applyFont="1" applyFill="1" applyBorder="1" applyAlignment="1">
      <alignment horizontal="center" vertical="center"/>
    </xf>
    <xf numFmtId="3" fontId="5" fillId="44" borderId="56" xfId="0" applyNumberFormat="1" applyFont="1" applyFill="1" applyBorder="1" applyAlignment="1">
      <alignment horizontal="center" vertical="center" wrapText="1"/>
    </xf>
    <xf numFmtId="3" fontId="5" fillId="44" borderId="19" xfId="9" applyNumberFormat="1" applyFont="1" applyFill="1" applyBorder="1" applyAlignment="1">
      <alignment horizontal="center" vertical="center" wrapText="1"/>
    </xf>
    <xf numFmtId="3" fontId="5" fillId="44" borderId="4" xfId="0" applyNumberFormat="1" applyFont="1" applyFill="1" applyBorder="1" applyAlignment="1">
      <alignment horizontal="center" vertical="center" wrapText="1"/>
    </xf>
    <xf numFmtId="3" fontId="7" fillId="44" borderId="4" xfId="0" applyNumberFormat="1" applyFont="1" applyFill="1" applyBorder="1" applyAlignment="1">
      <alignment horizontal="center" vertical="center"/>
    </xf>
    <xf numFmtId="3" fontId="5" fillId="44" borderId="12" xfId="0" applyNumberFormat="1" applyFont="1" applyFill="1" applyBorder="1" applyAlignment="1">
      <alignment horizontal="center" vertical="center" wrapText="1"/>
    </xf>
    <xf numFmtId="3" fontId="5" fillId="44" borderId="4" xfId="9" applyNumberFormat="1" applyFont="1" applyFill="1" applyBorder="1" applyAlignment="1">
      <alignment horizontal="center" vertical="center" wrapText="1"/>
    </xf>
    <xf numFmtId="3" fontId="7" fillId="44" borderId="12" xfId="0" applyNumberFormat="1" applyFont="1" applyFill="1" applyBorder="1" applyAlignment="1">
      <alignment horizontal="center" vertical="center"/>
    </xf>
    <xf numFmtId="37" fontId="63" fillId="44" borderId="4" xfId="9" applyNumberFormat="1" applyFont="1" applyFill="1" applyBorder="1" applyAlignment="1">
      <alignment horizontal="center" vertical="center"/>
    </xf>
    <xf numFmtId="37" fontId="7" fillId="44" borderId="4" xfId="9" applyNumberFormat="1" applyFont="1" applyFill="1" applyBorder="1" applyAlignment="1">
      <alignment horizontal="center" vertical="center"/>
    </xf>
    <xf numFmtId="176" fontId="59" fillId="44" borderId="12" xfId="0" applyNumberFormat="1" applyFont="1" applyFill="1" applyBorder="1" applyAlignment="1">
      <alignment horizontal="center" vertical="center"/>
    </xf>
    <xf numFmtId="9" fontId="27" fillId="44" borderId="19" xfId="23" applyFont="1" applyFill="1" applyBorder="1" applyAlignment="1">
      <alignment horizontal="center" vertical="center" wrapText="1"/>
    </xf>
    <xf numFmtId="173" fontId="27" fillId="44" borderId="12" xfId="23"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xf>
    <xf numFmtId="10" fontId="12" fillId="16" borderId="10" xfId="0" applyNumberFormat="1" applyFont="1" applyFill="1" applyBorder="1" applyAlignment="1">
      <alignment vertical="center"/>
    </xf>
    <xf numFmtId="10" fontId="12" fillId="17" borderId="12" xfId="0" applyNumberFormat="1" applyFont="1" applyFill="1" applyBorder="1" applyAlignment="1">
      <alignment vertical="center"/>
    </xf>
    <xf numFmtId="173" fontId="12" fillId="16" borderId="3" xfId="0" applyNumberFormat="1" applyFont="1" applyFill="1" applyBorder="1" applyAlignment="1">
      <alignment vertical="center"/>
    </xf>
    <xf numFmtId="173" fontId="12" fillId="17" borderId="4" xfId="0" applyNumberFormat="1" applyFont="1" applyFill="1" applyBorder="1" applyAlignment="1">
      <alignment vertical="center"/>
    </xf>
    <xf numFmtId="9" fontId="0" fillId="0" borderId="0" xfId="20" applyFont="1" applyAlignment="1">
      <alignment horizontal="center"/>
    </xf>
    <xf numFmtId="173" fontId="4" fillId="0" borderId="0" xfId="15" applyNumberFormat="1" applyFill="1" applyAlignment="1">
      <alignment vertical="center"/>
    </xf>
    <xf numFmtId="10" fontId="2" fillId="16" borderId="40" xfId="15" applyNumberFormat="1" applyFont="1" applyFill="1" applyBorder="1" applyAlignment="1">
      <alignment horizontal="center" vertical="center" wrapText="1"/>
    </xf>
    <xf numFmtId="10" fontId="2" fillId="16" borderId="40" xfId="23" applyNumberFormat="1" applyFont="1" applyFill="1" applyBorder="1" applyAlignment="1">
      <alignment horizontal="center" vertical="center" wrapText="1"/>
    </xf>
    <xf numFmtId="0" fontId="0" fillId="0" borderId="1" xfId="0" applyFill="1" applyBorder="1" applyAlignment="1">
      <alignment vertical="center"/>
    </xf>
    <xf numFmtId="9" fontId="0" fillId="0" borderId="1" xfId="20" applyFont="1" applyFill="1" applyBorder="1" applyAlignment="1">
      <alignment horizontal="center" vertical="center"/>
    </xf>
    <xf numFmtId="0" fontId="0" fillId="0" borderId="11" xfId="0" applyFill="1" applyBorder="1" applyAlignment="1">
      <alignment vertical="center"/>
    </xf>
    <xf numFmtId="0" fontId="0" fillId="0" borderId="0" xfId="0" applyFill="1" applyAlignment="1">
      <alignment vertical="center"/>
    </xf>
    <xf numFmtId="0" fontId="0" fillId="0" borderId="5" xfId="0" applyFill="1" applyBorder="1" applyAlignment="1">
      <alignment vertical="center"/>
    </xf>
    <xf numFmtId="0" fontId="0" fillId="0" borderId="22" xfId="0" applyFill="1" applyBorder="1" applyAlignment="1">
      <alignment vertical="center"/>
    </xf>
    <xf numFmtId="0" fontId="42" fillId="0" borderId="0" xfId="0" applyFont="1" applyFill="1" applyAlignment="1">
      <alignment vertical="center"/>
    </xf>
    <xf numFmtId="182" fontId="0" fillId="0" borderId="0" xfId="0" applyNumberFormat="1" applyFont="1" applyFill="1"/>
    <xf numFmtId="10" fontId="0" fillId="0" borderId="0" xfId="0" applyNumberFormat="1" applyFont="1" applyFill="1"/>
    <xf numFmtId="0" fontId="0" fillId="45" borderId="18" xfId="0" applyFill="1" applyBorder="1"/>
    <xf numFmtId="176" fontId="21" fillId="45" borderId="1" xfId="2865" applyNumberFormat="1" applyFont="1" applyFill="1" applyBorder="1" applyAlignment="1">
      <alignment horizontal="left"/>
    </xf>
    <xf numFmtId="176" fontId="21" fillId="45" borderId="1" xfId="2865" applyNumberFormat="1" applyFont="1" applyFill="1" applyBorder="1" applyAlignment="1">
      <alignment horizontal="center"/>
    </xf>
    <xf numFmtId="176" fontId="21" fillId="45" borderId="1" xfId="2865" applyNumberFormat="1" applyFont="1" applyFill="1" applyBorder="1" applyAlignment="1">
      <alignment horizontal="right"/>
    </xf>
    <xf numFmtId="10" fontId="21" fillId="45" borderId="11" xfId="23" applyNumberFormat="1" applyFont="1" applyFill="1" applyBorder="1" applyAlignment="1">
      <alignment horizontal="center" vertical="center"/>
    </xf>
    <xf numFmtId="0" fontId="0" fillId="45" borderId="1" xfId="0" applyFill="1" applyBorder="1" applyAlignment="1">
      <alignment vertical="center"/>
    </xf>
    <xf numFmtId="0" fontId="0" fillId="45" borderId="1" xfId="0" applyFill="1" applyBorder="1" applyAlignment="1">
      <alignment horizontal="center" vertical="center"/>
    </xf>
    <xf numFmtId="3" fontId="0" fillId="45" borderId="1" xfId="0" applyNumberFormat="1" applyFill="1" applyBorder="1" applyAlignment="1">
      <alignment horizontal="center" vertical="center"/>
    </xf>
    <xf numFmtId="9" fontId="0" fillId="45" borderId="1" xfId="23" applyFont="1" applyFill="1" applyBorder="1" applyAlignment="1">
      <alignment horizontal="center" vertical="center"/>
    </xf>
    <xf numFmtId="9" fontId="0" fillId="45" borderId="1" xfId="20" applyFont="1" applyFill="1" applyBorder="1" applyAlignment="1">
      <alignment horizontal="center" vertical="center"/>
    </xf>
    <xf numFmtId="0" fontId="0" fillId="45" borderId="11" xfId="0" applyFill="1" applyBorder="1" applyAlignment="1">
      <alignment vertical="center"/>
    </xf>
    <xf numFmtId="0" fontId="0" fillId="45" borderId="5" xfId="0" applyFill="1" applyBorder="1" applyAlignment="1">
      <alignment vertical="center"/>
    </xf>
    <xf numFmtId="176" fontId="0" fillId="45" borderId="5" xfId="2865" applyNumberFormat="1" applyFont="1" applyFill="1" applyBorder="1" applyAlignment="1">
      <alignment horizontal="center" vertical="center"/>
    </xf>
    <xf numFmtId="0" fontId="0" fillId="45" borderId="22" xfId="0" applyFill="1" applyBorder="1" applyAlignment="1">
      <alignment vertical="center"/>
    </xf>
    <xf numFmtId="0" fontId="0" fillId="45" borderId="18" xfId="0" applyFont="1" applyFill="1" applyBorder="1"/>
    <xf numFmtId="0" fontId="0" fillId="45" borderId="1" xfId="0" applyFont="1" applyFill="1" applyBorder="1"/>
    <xf numFmtId="0" fontId="0" fillId="45" borderId="1" xfId="0" applyFont="1" applyFill="1" applyBorder="1" applyAlignment="1">
      <alignment horizontal="center"/>
    </xf>
    <xf numFmtId="0" fontId="0" fillId="45" borderId="1" xfId="0" applyFont="1" applyFill="1" applyBorder="1" applyAlignment="1">
      <alignment horizontal="center" vertical="center"/>
    </xf>
    <xf numFmtId="10" fontId="0" fillId="45" borderId="1" xfId="23" applyNumberFormat="1" applyFont="1" applyFill="1" applyBorder="1" applyAlignment="1">
      <alignment horizontal="center" vertical="center"/>
    </xf>
    <xf numFmtId="0" fontId="0" fillId="45" borderId="11" xfId="0" applyFont="1" applyFill="1" applyBorder="1"/>
    <xf numFmtId="0" fontId="0" fillId="0" borderId="0" xfId="0" applyAlignment="1">
      <alignment horizontal="center"/>
    </xf>
    <xf numFmtId="0" fontId="2" fillId="16" borderId="20" xfId="0" applyFont="1" applyFill="1" applyBorder="1" applyAlignment="1">
      <alignment horizontal="center" vertical="center" wrapText="1"/>
    </xf>
    <xf numFmtId="0" fontId="50" fillId="0" borderId="1" xfId="0" applyFont="1" applyBorder="1" applyAlignment="1">
      <alignment horizontal="center" vertical="center"/>
    </xf>
    <xf numFmtId="0" fontId="51" fillId="18" borderId="1" xfId="0" applyFont="1" applyFill="1" applyBorder="1" applyAlignment="1">
      <alignment horizontal="center" vertical="center"/>
    </xf>
    <xf numFmtId="10" fontId="7" fillId="0" borderId="63" xfId="20" applyNumberFormat="1" applyFont="1" applyFill="1" applyBorder="1" applyAlignment="1">
      <alignment horizontal="center" vertical="center"/>
    </xf>
    <xf numFmtId="10" fontId="7" fillId="0" borderId="71" xfId="20" applyNumberFormat="1" applyFont="1" applyFill="1" applyBorder="1" applyAlignment="1">
      <alignment horizontal="center" vertical="center"/>
    </xf>
    <xf numFmtId="173" fontId="7" fillId="0" borderId="76" xfId="20" applyNumberFormat="1" applyFont="1" applyFill="1" applyBorder="1" applyAlignment="1">
      <alignment horizontal="center" vertical="center"/>
    </xf>
    <xf numFmtId="10" fontId="7" fillId="0" borderId="71" xfId="23" applyNumberFormat="1" applyFont="1" applyFill="1" applyBorder="1" applyAlignment="1">
      <alignment horizontal="center" vertical="center"/>
    </xf>
    <xf numFmtId="10" fontId="7" fillId="0" borderId="63" xfId="23" applyNumberFormat="1" applyFont="1" applyFill="1" applyBorder="1" applyAlignment="1">
      <alignment horizontal="center" vertical="center"/>
    </xf>
    <xf numFmtId="0" fontId="5" fillId="0" borderId="71" xfId="0" applyFont="1" applyFill="1" applyBorder="1" applyAlignment="1">
      <alignment horizontal="justify" vertical="center" wrapText="1"/>
    </xf>
    <xf numFmtId="0" fontId="7" fillId="0" borderId="40" xfId="0" applyFont="1" applyFill="1" applyBorder="1" applyAlignment="1">
      <alignment horizontal="justify" vertical="center" wrapText="1"/>
    </xf>
    <xf numFmtId="0" fontId="5" fillId="0" borderId="38" xfId="0" applyFont="1" applyFill="1" applyBorder="1" applyAlignment="1">
      <alignment horizontal="justify" vertical="center" wrapText="1"/>
    </xf>
    <xf numFmtId="0" fontId="7" fillId="0" borderId="40" xfId="0" applyFont="1" applyFill="1" applyBorder="1" applyAlignment="1">
      <alignment horizontal="center" vertical="center" wrapText="1"/>
    </xf>
    <xf numFmtId="3" fontId="17" fillId="0" borderId="1" xfId="2865" applyNumberFormat="1" applyFont="1" applyFill="1" applyBorder="1" applyAlignment="1">
      <alignment horizontal="center" vertical="center"/>
    </xf>
    <xf numFmtId="3" fontId="17" fillId="21" borderId="7" xfId="0" applyNumberFormat="1" applyFont="1" applyFill="1" applyBorder="1" applyAlignment="1">
      <alignment horizontal="center" vertical="center"/>
    </xf>
    <xf numFmtId="173" fontId="72" fillId="0" borderId="10" xfId="23" applyNumberFormat="1" applyFont="1" applyBorder="1" applyAlignment="1">
      <alignment horizontal="center" vertical="center"/>
    </xf>
    <xf numFmtId="10" fontId="17" fillId="0" borderId="3" xfId="23" applyNumberFormat="1" applyFont="1" applyBorder="1" applyAlignment="1">
      <alignment horizontal="center" vertical="center" wrapText="1"/>
    </xf>
    <xf numFmtId="10" fontId="17" fillId="0" borderId="17" xfId="23" applyNumberFormat="1" applyFont="1" applyBorder="1" applyAlignment="1">
      <alignment horizontal="center" vertical="center" wrapText="1"/>
    </xf>
    <xf numFmtId="173" fontId="17" fillId="0" borderId="11" xfId="23" applyNumberFormat="1" applyFont="1" applyBorder="1" applyAlignment="1">
      <alignment horizontal="center" vertical="center"/>
    </xf>
    <xf numFmtId="10" fontId="17" fillId="0" borderId="1" xfId="23" applyNumberFormat="1" applyFont="1" applyBorder="1" applyAlignment="1">
      <alignment horizontal="center" vertical="center"/>
    </xf>
    <xf numFmtId="10" fontId="17" fillId="0" borderId="18" xfId="23" applyNumberFormat="1" applyFont="1" applyBorder="1" applyAlignment="1">
      <alignment horizontal="center" vertical="center"/>
    </xf>
    <xf numFmtId="173" fontId="17" fillId="20" borderId="11" xfId="23" applyNumberFormat="1" applyFont="1" applyFill="1" applyBorder="1" applyAlignment="1">
      <alignment horizontal="center" vertical="center"/>
    </xf>
    <xf numFmtId="10" fontId="17" fillId="20" borderId="1" xfId="23" applyNumberFormat="1" applyFont="1" applyFill="1" applyBorder="1" applyAlignment="1">
      <alignment horizontal="center" vertical="center"/>
    </xf>
    <xf numFmtId="3" fontId="5" fillId="0" borderId="54" xfId="0" applyNumberFormat="1" applyFont="1" applyFill="1" applyBorder="1" applyAlignment="1">
      <alignment horizontal="center" vertical="center" wrapText="1"/>
    </xf>
    <xf numFmtId="0" fontId="27" fillId="0" borderId="3" xfId="0" applyFont="1" applyFill="1" applyBorder="1" applyAlignment="1">
      <alignment horizontal="center" vertical="center"/>
    </xf>
    <xf numFmtId="37" fontId="7" fillId="0" borderId="3" xfId="9" applyNumberFormat="1" applyFont="1" applyFill="1" applyBorder="1" applyAlignment="1">
      <alignment horizontal="center" vertical="center"/>
    </xf>
    <xf numFmtId="3" fontId="27" fillId="0" borderId="3" xfId="0" applyNumberFormat="1" applyFont="1" applyFill="1" applyBorder="1" applyAlignment="1">
      <alignment horizontal="center" vertical="center"/>
    </xf>
    <xf numFmtId="176" fontId="66" fillId="0" borderId="10" xfId="5" applyNumberFormat="1" applyFont="1" applyFill="1" applyBorder="1" applyAlignment="1">
      <alignment horizontal="center" vertical="center"/>
    </xf>
    <xf numFmtId="9" fontId="27" fillId="0" borderId="17" xfId="23" applyFont="1" applyFill="1" applyBorder="1" applyAlignment="1">
      <alignment horizontal="center" vertical="center" wrapText="1"/>
    </xf>
    <xf numFmtId="173" fontId="27" fillId="0" borderId="10" xfId="23" applyNumberFormat="1" applyFont="1" applyFill="1" applyBorder="1" applyAlignment="1">
      <alignment horizontal="center" vertical="center" wrapText="1"/>
    </xf>
    <xf numFmtId="3" fontId="5" fillId="0" borderId="55" xfId="0" applyNumberFormat="1" applyFont="1" applyFill="1" applyBorder="1" applyAlignment="1">
      <alignment horizontal="center" vertical="center" wrapText="1"/>
    </xf>
    <xf numFmtId="37" fontId="7" fillId="0" borderId="1" xfId="9" applyNumberFormat="1" applyFont="1" applyFill="1" applyBorder="1" applyAlignment="1">
      <alignment horizontal="center" vertical="center"/>
    </xf>
    <xf numFmtId="176" fontId="66" fillId="0" borderId="11" xfId="5" applyNumberFormat="1" applyFont="1" applyFill="1" applyBorder="1" applyAlignment="1">
      <alignment horizontal="center" vertical="center"/>
    </xf>
    <xf numFmtId="9" fontId="27" fillId="0" borderId="18" xfId="23" applyFont="1" applyFill="1" applyBorder="1" applyAlignment="1">
      <alignment horizontal="center" vertical="center" wrapText="1"/>
    </xf>
    <xf numFmtId="173" fontId="27" fillId="0" borderId="11" xfId="23" applyNumberFormat="1" applyFont="1" applyFill="1" applyBorder="1" applyAlignment="1">
      <alignment horizontal="center" vertical="center" wrapText="1"/>
    </xf>
    <xf numFmtId="0" fontId="27" fillId="0" borderId="1" xfId="0" applyFont="1" applyFill="1" applyBorder="1" applyAlignment="1">
      <alignment horizontal="center" vertical="center"/>
    </xf>
    <xf numFmtId="176" fontId="66" fillId="0" borderId="11" xfId="0" applyNumberFormat="1" applyFont="1" applyFill="1" applyBorder="1" applyAlignment="1">
      <alignment horizontal="center" vertical="center"/>
    </xf>
    <xf numFmtId="9" fontId="27" fillId="0" borderId="18" xfId="23" applyFont="1" applyFill="1" applyBorder="1" applyAlignment="1">
      <alignment horizontal="center" vertical="center"/>
    </xf>
    <xf numFmtId="173" fontId="27" fillId="0" borderId="11" xfId="23" applyNumberFormat="1" applyFont="1" applyFill="1" applyBorder="1" applyAlignment="1">
      <alignment vertical="center"/>
    </xf>
    <xf numFmtId="0" fontId="66" fillId="0" borderId="11" xfId="0" applyFont="1" applyFill="1" applyBorder="1" applyAlignment="1">
      <alignment horizontal="center" vertical="center"/>
    </xf>
    <xf numFmtId="3" fontId="27" fillId="0" borderId="1" xfId="0" applyNumberFormat="1" applyFont="1" applyFill="1" applyBorder="1" applyAlignment="1">
      <alignment horizontal="center" vertical="center"/>
    </xf>
    <xf numFmtId="37" fontId="63" fillId="0" borderId="4" xfId="9" applyNumberFormat="1" applyFont="1" applyFill="1" applyBorder="1" applyAlignment="1">
      <alignment horizontal="center" vertical="center"/>
    </xf>
    <xf numFmtId="37" fontId="7" fillId="0" borderId="4" xfId="9" applyNumberFormat="1" applyFont="1" applyFill="1" applyBorder="1" applyAlignment="1">
      <alignment horizontal="center" vertical="center"/>
    </xf>
    <xf numFmtId="176" fontId="59" fillId="0" borderId="12" xfId="0" applyNumberFormat="1" applyFont="1" applyFill="1" applyBorder="1" applyAlignment="1">
      <alignment horizontal="center" vertical="center"/>
    </xf>
    <xf numFmtId="9" fontId="27" fillId="0" borderId="19" xfId="23" applyFont="1" applyFill="1" applyBorder="1" applyAlignment="1">
      <alignment horizontal="center" vertical="center" wrapText="1"/>
    </xf>
    <xf numFmtId="173" fontId="27" fillId="0" borderId="12" xfId="23" applyNumberFormat="1" applyFont="1" applyFill="1" applyBorder="1" applyAlignment="1">
      <alignment horizontal="center" vertical="center" wrapText="1"/>
    </xf>
    <xf numFmtId="10" fontId="5" fillId="0" borderId="54" xfId="20" applyNumberFormat="1" applyFont="1" applyFill="1" applyBorder="1" applyAlignment="1">
      <alignment horizontal="center" vertical="center" wrapText="1"/>
    </xf>
    <xf numFmtId="10" fontId="5" fillId="0" borderId="10" xfId="20" applyNumberFormat="1" applyFont="1" applyFill="1" applyBorder="1" applyAlignment="1">
      <alignment horizontal="center" vertical="center" wrapText="1"/>
    </xf>
    <xf numFmtId="173" fontId="5" fillId="0" borderId="17" xfId="23" applyNumberFormat="1" applyFont="1" applyFill="1" applyBorder="1" applyAlignment="1">
      <alignment horizontal="center" vertical="center" wrapText="1"/>
    </xf>
    <xf numFmtId="10" fontId="5" fillId="0" borderId="3" xfId="20" applyNumberFormat="1" applyFont="1" applyFill="1" applyBorder="1" applyAlignment="1">
      <alignment horizontal="center" vertical="center" wrapText="1"/>
    </xf>
    <xf numFmtId="173" fontId="27" fillId="0" borderId="3" xfId="20" applyNumberFormat="1" applyFont="1" applyFill="1" applyBorder="1" applyAlignment="1">
      <alignment horizontal="center" vertical="center"/>
    </xf>
    <xf numFmtId="173" fontId="7" fillId="0" borderId="3" xfId="20" applyNumberFormat="1" applyFont="1" applyFill="1" applyBorder="1" applyAlignment="1">
      <alignment horizontal="center" vertical="center"/>
    </xf>
    <xf numFmtId="10" fontId="5" fillId="0" borderId="55" xfId="20" applyNumberFormat="1" applyFont="1" applyFill="1" applyBorder="1" applyAlignment="1">
      <alignment horizontal="center" vertical="center" wrapText="1"/>
    </xf>
    <xf numFmtId="9" fontId="5" fillId="0" borderId="55" xfId="20" applyNumberFormat="1" applyFont="1" applyFill="1" applyBorder="1" applyAlignment="1">
      <alignment horizontal="center" vertical="center" wrapText="1"/>
    </xf>
    <xf numFmtId="173" fontId="27" fillId="0" borderId="1" xfId="20" applyNumberFormat="1" applyFont="1" applyFill="1" applyBorder="1" applyAlignment="1">
      <alignment horizontal="center" vertical="center"/>
    </xf>
    <xf numFmtId="3" fontId="5" fillId="0" borderId="55" xfId="9" applyNumberFormat="1" applyFont="1" applyFill="1" applyBorder="1" applyAlignment="1">
      <alignment horizontal="center" vertical="center" wrapText="1"/>
    </xf>
    <xf numFmtId="3" fontId="11" fillId="0" borderId="56" xfId="0" applyNumberFormat="1" applyFont="1" applyFill="1" applyBorder="1" applyAlignment="1">
      <alignment horizontal="center" vertical="center" wrapText="1"/>
    </xf>
    <xf numFmtId="0" fontId="16" fillId="16" borderId="89" xfId="0" applyFont="1" applyFill="1" applyBorder="1" applyAlignment="1" applyProtection="1">
      <alignment horizontal="left" vertical="center" wrapText="1"/>
      <protection locked="0"/>
    </xf>
    <xf numFmtId="0" fontId="16" fillId="17" borderId="55" xfId="0" applyFont="1" applyFill="1" applyBorder="1" applyAlignment="1" applyProtection="1">
      <alignment horizontal="left" vertical="center" wrapText="1"/>
      <protection locked="0"/>
    </xf>
    <xf numFmtId="0" fontId="16" fillId="16" borderId="55" xfId="0" applyFont="1" applyFill="1" applyBorder="1" applyAlignment="1" applyProtection="1">
      <alignment horizontal="left" vertical="center" wrapText="1"/>
      <protection locked="0"/>
    </xf>
    <xf numFmtId="0" fontId="16" fillId="17" borderId="56" xfId="0" applyFont="1" applyFill="1" applyBorder="1" applyAlignment="1" applyProtection="1">
      <alignment horizontal="left" vertical="center" wrapText="1"/>
      <protection locked="0"/>
    </xf>
    <xf numFmtId="0" fontId="16" fillId="16" borderId="54" xfId="0" applyFont="1" applyFill="1" applyBorder="1" applyAlignment="1" applyProtection="1">
      <alignment horizontal="left" vertical="center" wrapText="1"/>
      <protection locked="0"/>
    </xf>
    <xf numFmtId="42" fontId="16" fillId="17" borderId="56" xfId="2874" applyFont="1" applyFill="1" applyBorder="1" applyAlignment="1" applyProtection="1">
      <alignment horizontal="left" vertical="center" wrapText="1"/>
      <protection locked="0"/>
    </xf>
    <xf numFmtId="173" fontId="12" fillId="0" borderId="3" xfId="15" applyNumberFormat="1" applyFont="1" applyFill="1" applyBorder="1" applyAlignment="1">
      <alignment horizontal="center" vertical="center" wrapText="1"/>
    </xf>
    <xf numFmtId="173" fontId="12" fillId="0" borderId="1" xfId="15" applyNumberFormat="1" applyFont="1" applyFill="1" applyBorder="1" applyAlignment="1">
      <alignment vertical="center"/>
    </xf>
    <xf numFmtId="10" fontId="25" fillId="0" borderId="1" xfId="15" applyNumberFormat="1" applyFont="1" applyFill="1" applyBorder="1" applyAlignment="1">
      <alignment horizontal="center" vertical="center" wrapText="1"/>
    </xf>
    <xf numFmtId="10" fontId="12" fillId="0" borderId="1" xfId="15" applyNumberFormat="1" applyFont="1" applyFill="1" applyBorder="1" applyAlignment="1">
      <alignment horizontal="center" vertical="center" wrapText="1"/>
    </xf>
    <xf numFmtId="10" fontId="12" fillId="0" borderId="4" xfId="15" applyNumberFormat="1" applyFont="1" applyFill="1" applyBorder="1" applyAlignment="1">
      <alignment horizontal="center" vertical="center"/>
    </xf>
    <xf numFmtId="173" fontId="12" fillId="0" borderId="1" xfId="20" applyNumberFormat="1" applyFont="1" applyFill="1" applyBorder="1" applyAlignment="1">
      <alignment horizontal="center" vertical="center"/>
    </xf>
    <xf numFmtId="173" fontId="12" fillId="0" borderId="4" xfId="20" applyNumberFormat="1"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6" borderId="57" xfId="0" applyFont="1" applyFill="1" applyBorder="1" applyAlignment="1">
      <alignment horizontal="center" vertical="center" wrapText="1"/>
    </xf>
    <xf numFmtId="0" fontId="11" fillId="16" borderId="58" xfId="0" applyFont="1" applyFill="1" applyBorder="1" applyAlignment="1">
      <alignment horizontal="center" vertical="center" wrapText="1"/>
    </xf>
    <xf numFmtId="0" fontId="11" fillId="16" borderId="26" xfId="0" applyFont="1" applyFill="1" applyBorder="1" applyAlignment="1">
      <alignment horizontal="center" vertical="center" wrapText="1"/>
    </xf>
    <xf numFmtId="0" fontId="11" fillId="16" borderId="27" xfId="0" applyFont="1" applyFill="1" applyBorder="1" applyAlignment="1">
      <alignment horizontal="center" vertical="center" wrapText="1"/>
    </xf>
    <xf numFmtId="0" fontId="11" fillId="16" borderId="31" xfId="0" applyFont="1" applyFill="1" applyBorder="1" applyAlignment="1">
      <alignment horizontal="center" vertical="center" wrapText="1"/>
    </xf>
    <xf numFmtId="0" fontId="11" fillId="16" borderId="32" xfId="0" applyFont="1" applyFill="1" applyBorder="1" applyAlignment="1">
      <alignment horizontal="center" vertical="center" wrapText="1"/>
    </xf>
    <xf numFmtId="0" fontId="5" fillId="16" borderId="57" xfId="0" applyFont="1" applyFill="1" applyBorder="1" applyAlignment="1">
      <alignment horizontal="center" vertical="center"/>
    </xf>
    <xf numFmtId="0" fontId="5" fillId="16" borderId="58" xfId="0" applyFont="1" applyFill="1" applyBorder="1" applyAlignment="1">
      <alignment horizontal="center" vertical="center"/>
    </xf>
    <xf numFmtId="0" fontId="5" fillId="16" borderId="59"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43" xfId="0" applyFont="1" applyBorder="1" applyAlignment="1">
      <alignment horizontal="center" vertical="center" wrapText="1"/>
    </xf>
    <xf numFmtId="0" fontId="5" fillId="16" borderId="39"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6" borderId="42" xfId="0" applyFont="1" applyFill="1" applyBorder="1" applyAlignment="1">
      <alignment horizontal="center" vertical="center" wrapText="1"/>
    </xf>
    <xf numFmtId="0" fontId="5" fillId="16" borderId="43" xfId="0" applyFont="1" applyFill="1" applyBorder="1" applyAlignment="1">
      <alignment horizontal="center" vertical="center" wrapText="1"/>
    </xf>
    <xf numFmtId="0" fontId="5" fillId="16" borderId="41" xfId="0" applyFont="1" applyFill="1" applyBorder="1" applyAlignment="1" applyProtection="1">
      <alignment horizontal="center" vertical="center" wrapText="1"/>
      <protection locked="0"/>
    </xf>
    <xf numFmtId="0" fontId="5" fillId="16" borderId="7" xfId="0" applyFont="1" applyFill="1" applyBorder="1" applyAlignment="1" applyProtection="1">
      <alignment horizontal="center" vertical="center" wrapText="1"/>
      <protection locked="0"/>
    </xf>
    <xf numFmtId="0" fontId="5" fillId="16" borderId="51" xfId="0" applyFont="1" applyFill="1" applyBorder="1" applyAlignment="1" applyProtection="1">
      <alignment horizontal="center" vertical="center" wrapText="1"/>
      <protection locked="0"/>
    </xf>
    <xf numFmtId="0" fontId="4" fillId="16" borderId="3"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6" borderId="51"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4" fillId="16" borderId="11" xfId="0" applyFont="1" applyFill="1" applyBorder="1" applyAlignment="1">
      <alignment horizontal="center" vertical="center" wrapText="1"/>
    </xf>
    <xf numFmtId="0" fontId="4" fillId="16" borderId="12" xfId="0" applyFont="1" applyFill="1" applyBorder="1" applyAlignment="1">
      <alignment horizontal="center" vertical="center" wrapText="1"/>
    </xf>
    <xf numFmtId="0" fontId="10" fillId="16" borderId="46" xfId="0" applyFont="1" applyFill="1" applyBorder="1" applyAlignment="1">
      <alignment horizontal="left" vertical="center" wrapText="1"/>
    </xf>
    <xf numFmtId="0" fontId="10" fillId="16" borderId="35" xfId="0" applyFont="1" applyFill="1" applyBorder="1" applyAlignment="1">
      <alignment horizontal="left" vertical="center" wrapText="1"/>
    </xf>
    <xf numFmtId="0" fontId="5" fillId="16" borderId="23" xfId="0" applyFont="1" applyFill="1" applyBorder="1" applyAlignment="1">
      <alignment horizontal="center" vertical="center" wrapText="1"/>
    </xf>
    <xf numFmtId="0" fontId="5" fillId="16" borderId="53" xfId="0" applyFont="1" applyFill="1" applyBorder="1" applyAlignment="1">
      <alignment horizontal="center" vertical="center" wrapText="1"/>
    </xf>
    <xf numFmtId="0" fontId="5" fillId="17" borderId="66" xfId="0" applyFont="1" applyFill="1" applyBorder="1" applyAlignment="1">
      <alignment horizontal="center" vertical="center"/>
    </xf>
    <xf numFmtId="0" fontId="5" fillId="17" borderId="2" xfId="0" applyFont="1" applyFill="1" applyBorder="1" applyAlignment="1">
      <alignment horizontal="center" vertical="center"/>
    </xf>
    <xf numFmtId="0" fontId="11" fillId="16" borderId="28" xfId="0" applyFont="1" applyFill="1" applyBorder="1" applyAlignment="1">
      <alignment horizontal="center" vertical="center" wrapText="1"/>
    </xf>
    <xf numFmtId="0" fontId="35" fillId="16" borderId="46" xfId="0" applyFont="1" applyFill="1" applyBorder="1" applyAlignment="1">
      <alignment horizontal="center" vertical="center" wrapText="1"/>
    </xf>
    <xf numFmtId="0" fontId="35" fillId="16" borderId="35" xfId="0" applyFont="1" applyFill="1" applyBorder="1" applyAlignment="1">
      <alignment horizontal="center" vertical="center" wrapText="1"/>
    </xf>
    <xf numFmtId="0" fontId="35" fillId="16" borderId="36" xfId="0" applyFont="1" applyFill="1" applyBorder="1" applyAlignment="1">
      <alignment horizontal="center" vertical="center" wrapText="1"/>
    </xf>
    <xf numFmtId="0" fontId="33" fillId="3" borderId="57" xfId="0" applyFont="1" applyFill="1" applyBorder="1" applyAlignment="1">
      <alignment vertical="center" wrapText="1"/>
    </xf>
    <xf numFmtId="0" fontId="33" fillId="3" borderId="58" xfId="0" applyFont="1" applyFill="1" applyBorder="1" applyAlignment="1">
      <alignment vertical="center" wrapText="1"/>
    </xf>
    <xf numFmtId="0" fontId="33" fillId="3" borderId="59" xfId="0" applyFont="1" applyFill="1" applyBorder="1" applyAlignment="1">
      <alignment vertical="center" wrapText="1"/>
    </xf>
    <xf numFmtId="0" fontId="33" fillId="3" borderId="33" xfId="0" applyFont="1" applyFill="1" applyBorder="1" applyAlignment="1">
      <alignment horizontal="left" vertical="center" wrapText="1"/>
    </xf>
    <xf numFmtId="0" fontId="33" fillId="3" borderId="34" xfId="0" applyFont="1" applyFill="1" applyBorder="1" applyAlignment="1">
      <alignment horizontal="left" vertical="center" wrapText="1"/>
    </xf>
    <xf numFmtId="0" fontId="34" fillId="0" borderId="26" xfId="0" applyFont="1" applyFill="1" applyBorder="1" applyAlignment="1">
      <alignment horizontal="center"/>
    </xf>
    <xf numFmtId="0" fontId="34" fillId="0" borderId="27" xfId="0" applyFont="1" applyFill="1" applyBorder="1" applyAlignment="1">
      <alignment horizontal="center"/>
    </xf>
    <xf numFmtId="0" fontId="34" fillId="0" borderId="29" xfId="0" applyFont="1" applyFill="1" applyBorder="1" applyAlignment="1">
      <alignment horizontal="center"/>
    </xf>
    <xf numFmtId="0" fontId="34" fillId="0" borderId="0" xfId="0" applyFont="1" applyFill="1" applyBorder="1" applyAlignment="1">
      <alignment horizontal="center"/>
    </xf>
    <xf numFmtId="0" fontId="34" fillId="0" borderId="31" xfId="0" applyFont="1" applyFill="1" applyBorder="1" applyAlignment="1">
      <alignment horizontal="center"/>
    </xf>
    <xf numFmtId="0" fontId="34" fillId="0" borderId="32" xfId="0" applyFont="1" applyFill="1" applyBorder="1" applyAlignment="1">
      <alignment horizontal="center"/>
    </xf>
    <xf numFmtId="0" fontId="35" fillId="16" borderId="68" xfId="0" applyFont="1" applyFill="1" applyBorder="1" applyAlignment="1">
      <alignment horizontal="center" vertical="center" wrapText="1"/>
    </xf>
    <xf numFmtId="0" fontId="35" fillId="16" borderId="65" xfId="0" applyFont="1" applyFill="1" applyBorder="1" applyAlignment="1">
      <alignment horizontal="center" vertical="center" wrapText="1"/>
    </xf>
    <xf numFmtId="0" fontId="35" fillId="16" borderId="6" xfId="0" applyFont="1" applyFill="1" applyBorder="1" applyAlignment="1">
      <alignment horizontal="center" vertical="center" wrapText="1"/>
    </xf>
    <xf numFmtId="0" fontId="35" fillId="16" borderId="37" xfId="0" applyFont="1" applyFill="1" applyBorder="1" applyAlignment="1">
      <alignment horizontal="center" vertical="center" wrapText="1"/>
    </xf>
    <xf numFmtId="0" fontId="28" fillId="30" borderId="0" xfId="2865" applyNumberFormat="1" applyFont="1" applyFill="1" applyAlignment="1">
      <alignment horizontal="center"/>
    </xf>
    <xf numFmtId="170" fontId="0" fillId="0" borderId="0" xfId="2865" applyFont="1" applyAlignment="1">
      <alignment horizontal="center"/>
    </xf>
    <xf numFmtId="0" fontId="28"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16" borderId="28"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5" fillId="16" borderId="67"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7" fillId="16" borderId="6" xfId="0" applyFont="1" applyFill="1" applyBorder="1" applyAlignment="1">
      <alignment horizontal="center" vertical="center" wrapText="1"/>
    </xf>
    <xf numFmtId="0" fontId="37" fillId="16" borderId="65" xfId="0" applyFont="1" applyFill="1" applyBorder="1" applyAlignment="1">
      <alignment horizontal="center" vertical="center" wrapText="1"/>
    </xf>
    <xf numFmtId="0" fontId="37" fillId="16" borderId="69" xfId="0" applyFont="1" applyFill="1" applyBorder="1" applyAlignment="1">
      <alignment horizontal="center" vertical="center" wrapText="1"/>
    </xf>
    <xf numFmtId="0" fontId="33" fillId="3" borderId="57" xfId="0" applyFont="1" applyFill="1" applyBorder="1" applyAlignment="1">
      <alignment horizontal="center" vertical="center"/>
    </xf>
    <xf numFmtId="0" fontId="33" fillId="3" borderId="58" xfId="0" applyFont="1" applyFill="1" applyBorder="1" applyAlignment="1">
      <alignment horizontal="center" vertical="center"/>
    </xf>
    <xf numFmtId="0" fontId="33" fillId="3" borderId="59" xfId="0" applyFont="1" applyFill="1" applyBorder="1" applyAlignment="1">
      <alignment horizontal="center" vertical="center"/>
    </xf>
    <xf numFmtId="0" fontId="33" fillId="3" borderId="57" xfId="0" applyFont="1" applyFill="1" applyBorder="1" applyAlignment="1">
      <alignment horizontal="left" vertical="center"/>
    </xf>
    <xf numFmtId="0" fontId="33" fillId="3" borderId="58" xfId="0" applyFont="1" applyFill="1" applyBorder="1" applyAlignment="1">
      <alignment horizontal="left" vertical="center"/>
    </xf>
    <xf numFmtId="0" fontId="33" fillId="3" borderId="59"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5" fillId="17" borderId="17" xfId="0" applyFont="1" applyFill="1" applyBorder="1" applyAlignment="1">
      <alignment horizontal="center" vertical="center" wrapText="1"/>
    </xf>
    <xf numFmtId="0" fontId="5" fillId="17" borderId="41"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10" fillId="16" borderId="57" xfId="0" applyFont="1" applyFill="1" applyBorder="1" applyAlignment="1">
      <alignment horizontal="center" vertical="center" wrapText="1"/>
    </xf>
    <xf numFmtId="0" fontId="10" fillId="16" borderId="58" xfId="0" applyFont="1" applyFill="1" applyBorder="1" applyAlignment="1">
      <alignment horizontal="center" vertical="center" wrapText="1"/>
    </xf>
    <xf numFmtId="0" fontId="10" fillId="16" borderId="59"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73" xfId="0" applyFont="1" applyFill="1" applyBorder="1" applyAlignment="1">
      <alignment horizontal="center" vertical="center" wrapText="1"/>
    </xf>
    <xf numFmtId="0" fontId="5" fillId="16" borderId="27"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44" xfId="0" applyFont="1" applyFill="1" applyBorder="1" applyAlignment="1">
      <alignment horizontal="center" vertical="center"/>
    </xf>
    <xf numFmtId="0" fontId="5" fillId="16" borderId="5" xfId="0" applyFont="1" applyFill="1" applyBorder="1" applyAlignment="1">
      <alignment horizontal="center" vertical="center"/>
    </xf>
    <xf numFmtId="0" fontId="5" fillId="16" borderId="22" xfId="0" applyFont="1" applyFill="1" applyBorder="1" applyAlignment="1">
      <alignment horizontal="center" vertical="center"/>
    </xf>
    <xf numFmtId="0" fontId="3" fillId="16" borderId="29" xfId="0" applyFont="1" applyFill="1" applyBorder="1" applyAlignment="1" applyProtection="1">
      <alignment horizontal="center" vertical="center" wrapText="1"/>
      <protection locked="0"/>
    </xf>
    <xf numFmtId="0" fontId="3" fillId="16" borderId="0" xfId="0" applyFont="1" applyFill="1" applyBorder="1" applyAlignment="1" applyProtection="1">
      <alignment horizontal="center" vertical="center" wrapText="1"/>
      <protection locked="0"/>
    </xf>
    <xf numFmtId="0" fontId="3" fillId="16" borderId="31" xfId="0" applyFont="1" applyFill="1" applyBorder="1" applyAlignment="1" applyProtection="1">
      <alignment horizontal="center" vertical="center" wrapText="1"/>
      <protection locked="0"/>
    </xf>
    <xf numFmtId="0" fontId="3" fillId="16" borderId="32" xfId="0" applyFont="1" applyFill="1" applyBorder="1" applyAlignment="1" applyProtection="1">
      <alignment horizontal="center" vertical="center" wrapText="1"/>
      <protection locked="0"/>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44" borderId="17" xfId="0" applyFont="1" applyFill="1" applyBorder="1" applyAlignment="1">
      <alignment horizontal="center" vertical="center" wrapText="1"/>
    </xf>
    <xf numFmtId="0" fontId="5" fillId="44" borderId="18" xfId="0" applyFont="1" applyFill="1" applyBorder="1" applyAlignment="1">
      <alignment horizontal="center" vertical="center" wrapText="1"/>
    </xf>
    <xf numFmtId="0" fontId="5" fillId="44" borderId="3" xfId="0" applyFont="1" applyFill="1" applyBorder="1" applyAlignment="1">
      <alignment horizontal="justify" vertical="center" wrapText="1"/>
    </xf>
    <xf numFmtId="0" fontId="5" fillId="44" borderId="1" xfId="0" applyFont="1" applyFill="1" applyBorder="1" applyAlignment="1">
      <alignment horizontal="justify" vertical="center" wrapText="1"/>
    </xf>
    <xf numFmtId="0" fontId="5" fillId="44" borderId="3" xfId="0" applyFont="1" applyFill="1" applyBorder="1" applyAlignment="1">
      <alignment horizontal="center" vertical="center" wrapText="1"/>
    </xf>
    <xf numFmtId="0" fontId="5" fillId="44" borderId="1" xfId="0" applyFont="1" applyFill="1" applyBorder="1" applyAlignment="1">
      <alignment horizontal="center" vertical="center" wrapText="1"/>
    </xf>
    <xf numFmtId="0" fontId="5" fillId="44" borderId="10" xfId="0" applyFont="1" applyFill="1" applyBorder="1" applyAlignment="1">
      <alignment horizontal="center" vertical="center" wrapText="1"/>
    </xf>
    <xf numFmtId="0" fontId="5" fillId="44" borderId="1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27" fillId="0" borderId="41" xfId="0" applyFont="1" applyFill="1" applyBorder="1" applyAlignment="1">
      <alignment horizontal="justify" vertical="center" wrapText="1"/>
    </xf>
    <xf numFmtId="0" fontId="27" fillId="0" borderId="7" xfId="0" applyFont="1" applyFill="1" applyBorder="1" applyAlignment="1">
      <alignment horizontal="justify" vertical="center"/>
    </xf>
    <xf numFmtId="0" fontId="27" fillId="0" borderId="51" xfId="0" applyFont="1" applyFill="1" applyBorder="1" applyAlignment="1">
      <alignment horizontal="justify" vertical="center"/>
    </xf>
    <xf numFmtId="0" fontId="27" fillId="0" borderId="39" xfId="0" applyFont="1" applyFill="1" applyBorder="1" applyAlignment="1">
      <alignment horizontal="justify" vertical="center" wrapText="1"/>
    </xf>
    <xf numFmtId="0" fontId="27" fillId="0" borderId="25" xfId="0" applyFont="1" applyFill="1" applyBorder="1" applyAlignment="1">
      <alignment horizontal="justify" vertical="center" wrapText="1"/>
    </xf>
    <xf numFmtId="0" fontId="27" fillId="0" borderId="40" xfId="0" applyFont="1" applyFill="1" applyBorder="1" applyAlignment="1">
      <alignment horizontal="justify" vertical="center"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3" xfId="0" applyFont="1" applyFill="1" applyBorder="1" applyAlignment="1">
      <alignment horizontal="justify" vertical="center" wrapText="1"/>
    </xf>
    <xf numFmtId="0" fontId="27" fillId="0" borderId="24" xfId="0" applyFont="1" applyFill="1" applyBorder="1" applyAlignment="1">
      <alignment horizontal="justify" vertical="center" wrapText="1"/>
    </xf>
    <xf numFmtId="0" fontId="27" fillId="0" borderId="53" xfId="0" applyFont="1" applyFill="1" applyBorder="1" applyAlignment="1">
      <alignment horizontal="justify" vertical="center" wrapText="1"/>
    </xf>
    <xf numFmtId="0" fontId="27" fillId="44" borderId="41" xfId="0" applyFont="1" applyFill="1" applyBorder="1" applyAlignment="1">
      <alignment horizontal="justify" vertical="center" wrapText="1"/>
    </xf>
    <xf numFmtId="0" fontId="27" fillId="44" borderId="7" xfId="0" applyFont="1" applyFill="1" applyBorder="1" applyAlignment="1">
      <alignment horizontal="justify" vertical="center"/>
    </xf>
    <xf numFmtId="0" fontId="27" fillId="44" borderId="51" xfId="0" applyFont="1" applyFill="1" applyBorder="1" applyAlignment="1">
      <alignment horizontal="justify" vertical="center"/>
    </xf>
    <xf numFmtId="0" fontId="27" fillId="44" borderId="3" xfId="0" applyFont="1" applyFill="1" applyBorder="1" applyAlignment="1">
      <alignment horizontal="center" vertical="center" wrapText="1"/>
    </xf>
    <xf numFmtId="0" fontId="27" fillId="44" borderId="1" xfId="0" applyFont="1" applyFill="1" applyBorder="1" applyAlignment="1">
      <alignment horizontal="center" vertical="center" wrapText="1"/>
    </xf>
    <xf numFmtId="0" fontId="27" fillId="44" borderId="4" xfId="0" applyFont="1" applyFill="1" applyBorder="1" applyAlignment="1">
      <alignment horizontal="center" vertical="center" wrapText="1"/>
    </xf>
    <xf numFmtId="0" fontId="27" fillId="44" borderId="3" xfId="0" applyFont="1" applyFill="1" applyBorder="1" applyAlignment="1">
      <alignment horizontal="justify" vertical="center" wrapText="1"/>
    </xf>
    <xf numFmtId="0" fontId="27" fillId="44" borderId="1" xfId="0" applyFont="1" applyFill="1" applyBorder="1" applyAlignment="1">
      <alignment horizontal="justify" vertical="center"/>
    </xf>
    <xf numFmtId="0" fontId="27" fillId="44" borderId="4" xfId="0" applyFont="1" applyFill="1" applyBorder="1" applyAlignment="1">
      <alignment horizontal="justify" vertical="center"/>
    </xf>
    <xf numFmtId="0" fontId="27" fillId="44" borderId="10" xfId="0" applyFont="1" applyFill="1" applyBorder="1" applyAlignment="1">
      <alignment horizontal="justify" vertical="center" wrapText="1"/>
    </xf>
    <xf numFmtId="0" fontId="27" fillId="44" borderId="11" xfId="0" applyFont="1" applyFill="1" applyBorder="1" applyAlignment="1">
      <alignment horizontal="justify" vertical="center" wrapText="1"/>
    </xf>
    <xf numFmtId="0" fontId="27" fillId="44" borderId="12" xfId="0" applyFont="1" applyFill="1" applyBorder="1" applyAlignment="1">
      <alignment horizontal="justify" vertical="center" wrapText="1"/>
    </xf>
    <xf numFmtId="0" fontId="27" fillId="0" borderId="3" xfId="0" applyFont="1" applyFill="1" applyBorder="1" applyAlignment="1">
      <alignment horizontal="justify" vertical="center" wrapText="1"/>
    </xf>
    <xf numFmtId="0" fontId="27" fillId="0" borderId="1" xfId="0" applyFont="1" applyFill="1" applyBorder="1" applyAlignment="1">
      <alignment horizontal="justify" vertical="center"/>
    </xf>
    <xf numFmtId="0" fontId="27" fillId="0" borderId="4" xfId="0" applyFont="1" applyFill="1" applyBorder="1" applyAlignment="1">
      <alignment horizontal="justify" vertical="center"/>
    </xf>
    <xf numFmtId="0" fontId="27" fillId="0" borderId="10" xfId="0" applyFont="1" applyFill="1" applyBorder="1" applyAlignment="1">
      <alignment horizontal="justify" vertical="center" wrapText="1"/>
    </xf>
    <xf numFmtId="0" fontId="27" fillId="0" borderId="11" xfId="0" applyFont="1" applyFill="1" applyBorder="1" applyAlignment="1">
      <alignment horizontal="justify" vertical="center" wrapText="1"/>
    </xf>
    <xf numFmtId="0" fontId="27" fillId="0" borderId="12" xfId="0" applyFont="1" applyFill="1" applyBorder="1" applyAlignment="1">
      <alignment horizontal="justify" vertical="center" wrapText="1"/>
    </xf>
    <xf numFmtId="0" fontId="12" fillId="0" borderId="39" xfId="15" applyFont="1" applyFill="1" applyBorder="1" applyAlignment="1">
      <alignment horizontal="justify" vertical="center" wrapText="1"/>
    </xf>
    <xf numFmtId="0" fontId="12" fillId="0" borderId="5" xfId="15" applyFont="1" applyFill="1" applyBorder="1" applyAlignment="1">
      <alignment horizontal="justify" vertical="center" wrapText="1"/>
    </xf>
    <xf numFmtId="0" fontId="12" fillId="0" borderId="2"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2" xfId="15" applyFont="1" applyFill="1" applyBorder="1" applyAlignment="1">
      <alignment horizontal="justify" vertical="center" wrapText="1"/>
    </xf>
    <xf numFmtId="0" fontId="12" fillId="0" borderId="40" xfId="15" applyFont="1" applyFill="1" applyBorder="1" applyAlignment="1">
      <alignment horizontal="justify" vertical="center" wrapText="1"/>
    </xf>
    <xf numFmtId="0" fontId="12" fillId="0" borderId="5" xfId="0" applyFont="1" applyFill="1" applyBorder="1" applyAlignment="1" applyProtection="1">
      <alignment horizontal="center" vertical="center" wrapText="1"/>
      <protection locked="0"/>
    </xf>
    <xf numFmtId="10" fontId="12" fillId="0" borderId="39"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10" fontId="12" fillId="0" borderId="2" xfId="0" applyNumberFormat="1" applyFont="1" applyFill="1" applyBorder="1" applyAlignment="1" applyProtection="1">
      <alignment horizontal="center" vertical="center" wrapText="1"/>
      <protection locked="0"/>
    </xf>
    <xf numFmtId="10" fontId="12" fillId="0" borderId="40" xfId="0" applyNumberFormat="1" applyFont="1" applyFill="1" applyBorder="1" applyAlignment="1" applyProtection="1">
      <alignment horizontal="center" vertical="center" wrapText="1"/>
      <protection locked="0"/>
    </xf>
    <xf numFmtId="0" fontId="12" fillId="0" borderId="1" xfId="15" applyFont="1" applyFill="1" applyBorder="1" applyAlignment="1">
      <alignment horizontal="justify" vertical="center" wrapText="1"/>
    </xf>
    <xf numFmtId="0" fontId="12" fillId="0" borderId="1" xfId="0" applyFont="1" applyFill="1" applyBorder="1" applyAlignment="1" applyProtection="1">
      <alignment horizontal="center" vertical="center" wrapText="1"/>
      <protection locked="0"/>
    </xf>
    <xf numFmtId="0" fontId="35" fillId="16" borderId="17" xfId="0" applyFont="1" applyFill="1" applyBorder="1" applyAlignment="1">
      <alignment horizontal="center" vertical="center" wrapText="1"/>
    </xf>
    <xf numFmtId="0" fontId="35" fillId="16" borderId="3" xfId="0" applyFont="1" applyFill="1" applyBorder="1" applyAlignment="1">
      <alignment horizontal="center" vertical="center" wrapText="1"/>
    </xf>
    <xf numFmtId="0" fontId="35" fillId="16" borderId="10" xfId="0" applyFont="1" applyFill="1" applyBorder="1" applyAlignment="1">
      <alignment horizontal="center" vertical="center" wrapText="1"/>
    </xf>
    <xf numFmtId="0" fontId="65" fillId="16" borderId="18" xfId="0" applyFont="1" applyFill="1" applyBorder="1" applyAlignment="1">
      <alignment horizontal="center" vertical="center" wrapText="1"/>
    </xf>
    <xf numFmtId="0" fontId="65" fillId="16" borderId="1" xfId="0" applyFont="1" applyFill="1" applyBorder="1" applyAlignment="1">
      <alignment horizontal="center" vertical="center" wrapText="1"/>
    </xf>
    <xf numFmtId="0" fontId="65" fillId="16" borderId="11" xfId="0" applyFont="1" applyFill="1" applyBorder="1" applyAlignment="1">
      <alignment horizontal="center" vertical="center" wrapText="1"/>
    </xf>
    <xf numFmtId="0" fontId="2" fillId="16" borderId="39" xfId="15" applyFont="1" applyFill="1" applyBorder="1" applyAlignment="1">
      <alignment horizontal="center" vertical="center" wrapText="1"/>
    </xf>
    <xf numFmtId="0" fontId="2" fillId="16" borderId="40" xfId="15" applyFont="1" applyFill="1" applyBorder="1" applyAlignment="1">
      <alignment horizontal="center" vertical="center" wrapText="1"/>
    </xf>
    <xf numFmtId="0" fontId="15" fillId="16" borderId="16" xfId="15" applyFont="1" applyFill="1" applyBorder="1" applyAlignment="1">
      <alignment horizontal="center" vertical="center" wrapText="1"/>
    </xf>
    <xf numFmtId="0" fontId="15" fillId="16" borderId="41" xfId="15" applyFont="1" applyFill="1" applyBorder="1" applyAlignment="1">
      <alignment horizontal="center" vertical="center" wrapText="1"/>
    </xf>
    <xf numFmtId="0" fontId="2" fillId="16" borderId="3" xfId="15" applyFont="1" applyFill="1" applyBorder="1" applyAlignment="1">
      <alignment horizontal="center" vertical="center" wrapText="1"/>
    </xf>
    <xf numFmtId="0" fontId="10" fillId="16" borderId="50"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10" fillId="16" borderId="34" xfId="0" applyFont="1" applyFill="1" applyBorder="1" applyAlignment="1">
      <alignment horizontal="left"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16" borderId="36" xfId="0" applyFont="1" applyFill="1" applyBorder="1" applyAlignment="1">
      <alignment horizontal="left" vertical="center" wrapText="1"/>
    </xf>
    <xf numFmtId="0" fontId="2" fillId="16" borderId="13" xfId="15" applyFont="1" applyFill="1" applyBorder="1" applyAlignment="1">
      <alignment horizontal="center" vertical="center" wrapText="1"/>
    </xf>
    <xf numFmtId="0" fontId="2" fillId="16" borderId="15" xfId="15" applyFont="1" applyFill="1" applyBorder="1" applyAlignment="1">
      <alignment horizontal="center" vertical="center" wrapText="1"/>
    </xf>
    <xf numFmtId="0" fontId="2" fillId="16" borderId="4" xfId="15" applyFont="1" applyFill="1" applyBorder="1" applyAlignment="1">
      <alignment horizontal="center" vertical="center" wrapText="1"/>
    </xf>
    <xf numFmtId="0" fontId="33" fillId="3" borderId="50" xfId="0" applyFont="1" applyFill="1" applyBorder="1" applyAlignment="1">
      <alignment horizontal="left" vertical="center" wrapText="1"/>
    </xf>
    <xf numFmtId="0" fontId="33" fillId="3" borderId="51" xfId="0" applyFont="1" applyFill="1" applyBorder="1" applyAlignment="1">
      <alignment horizontal="left" vertical="center" wrapText="1"/>
    </xf>
    <xf numFmtId="0" fontId="2" fillId="16" borderId="10" xfId="15" applyFont="1" applyFill="1" applyBorder="1" applyAlignment="1">
      <alignment horizontal="center" vertical="center" wrapText="1"/>
    </xf>
    <xf numFmtId="0" fontId="2" fillId="16" borderId="12" xfId="15" applyFont="1" applyFill="1" applyBorder="1" applyAlignment="1">
      <alignment horizontal="center" vertical="center" wrapText="1"/>
    </xf>
    <xf numFmtId="0" fontId="12" fillId="0" borderId="25" xfId="15" applyFont="1" applyFill="1" applyBorder="1" applyAlignment="1">
      <alignment horizontal="center" vertical="center" wrapText="1"/>
    </xf>
    <xf numFmtId="0" fontId="12" fillId="0" borderId="5" xfId="15" applyFont="1" applyFill="1" applyBorder="1" applyAlignment="1">
      <alignment horizontal="center" vertical="center" wrapText="1"/>
    </xf>
    <xf numFmtId="0" fontId="28" fillId="4" borderId="8"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12" fillId="0" borderId="39" xfId="15" applyFont="1" applyFill="1" applyBorder="1" applyAlignment="1">
      <alignment horizontal="center" vertical="center" wrapText="1"/>
    </xf>
    <xf numFmtId="0" fontId="12" fillId="0" borderId="40" xfId="15" applyFont="1" applyFill="1" applyBorder="1" applyAlignment="1">
      <alignment horizontal="center" vertical="center" wrapText="1"/>
    </xf>
    <xf numFmtId="0" fontId="12" fillId="0" borderId="4" xfId="15" applyFont="1" applyFill="1" applyBorder="1" applyAlignment="1">
      <alignment horizontal="justify" vertical="center" wrapText="1"/>
    </xf>
    <xf numFmtId="0" fontId="12" fillId="0" borderId="4" xfId="0" applyFont="1" applyFill="1" applyBorder="1" applyAlignment="1" applyProtection="1">
      <alignment horizontal="center" vertical="center" wrapText="1"/>
      <protection locked="0"/>
    </xf>
    <xf numFmtId="0" fontId="12" fillId="0" borderId="39"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3" xfId="15" applyFont="1" applyFill="1" applyBorder="1" applyAlignment="1">
      <alignment horizontal="center" vertical="center" wrapText="1"/>
    </xf>
    <xf numFmtId="0" fontId="12" fillId="0" borderId="1" xfId="15" applyFont="1" applyFill="1" applyBorder="1" applyAlignment="1">
      <alignment horizontal="center" vertical="center" wrapText="1"/>
    </xf>
    <xf numFmtId="0" fontId="12" fillId="0" borderId="4" xfId="15" applyFont="1" applyFill="1" applyBorder="1" applyAlignment="1">
      <alignment horizontal="center" vertical="center" wrapText="1"/>
    </xf>
    <xf numFmtId="0" fontId="12" fillId="0" borderId="3" xfId="15" applyFont="1" applyFill="1" applyBorder="1" applyAlignment="1">
      <alignment horizontal="justify" vertical="center" wrapText="1"/>
    </xf>
    <xf numFmtId="10" fontId="12" fillId="0" borderId="3" xfId="0" applyNumberFormat="1" applyFont="1" applyFill="1" applyBorder="1" applyAlignment="1" applyProtection="1">
      <alignment horizontal="center" vertical="center" wrapText="1"/>
      <protection locked="0"/>
    </xf>
    <xf numFmtId="10" fontId="12" fillId="0" borderId="1" xfId="0" applyNumberFormat="1" applyFont="1" applyFill="1" applyBorder="1" applyAlignment="1" applyProtection="1">
      <alignment horizontal="center" vertical="center" wrapText="1"/>
      <protection locked="0"/>
    </xf>
    <xf numFmtId="10" fontId="12" fillId="0" borderId="4" xfId="0" applyNumberFormat="1" applyFont="1" applyFill="1" applyBorder="1" applyAlignment="1" applyProtection="1">
      <alignment horizontal="center" vertical="center" wrapText="1"/>
      <protection locked="0"/>
    </xf>
    <xf numFmtId="10" fontId="12" fillId="0" borderId="25" xfId="0" applyNumberFormat="1" applyFont="1" applyFill="1" applyBorder="1" applyAlignment="1" applyProtection="1">
      <alignment horizontal="center" vertical="center" wrapText="1"/>
      <protection locked="0"/>
    </xf>
    <xf numFmtId="0" fontId="25" fillId="0" borderId="3" xfId="15" applyFont="1" applyFill="1" applyBorder="1" applyAlignment="1">
      <alignment horizontal="justify" vertical="center" wrapText="1"/>
    </xf>
    <xf numFmtId="0" fontId="25" fillId="0" borderId="1" xfId="15" applyFont="1" applyFill="1" applyBorder="1" applyAlignment="1">
      <alignment horizontal="justify" vertical="center"/>
    </xf>
    <xf numFmtId="0" fontId="25" fillId="0" borderId="1" xfId="15" applyFont="1" applyFill="1" applyBorder="1" applyAlignment="1">
      <alignment horizontal="justify" vertical="center" wrapText="1"/>
    </xf>
    <xf numFmtId="0" fontId="15" fillId="0" borderId="1" xfId="15" applyFont="1" applyFill="1" applyBorder="1" applyAlignment="1">
      <alignment horizontal="justify" vertical="center" wrapText="1"/>
    </xf>
    <xf numFmtId="0" fontId="28" fillId="0" borderId="0" xfId="0" applyFont="1" applyAlignment="1">
      <alignment horizontal="center"/>
    </xf>
    <xf numFmtId="0" fontId="80" fillId="37" borderId="80" xfId="2868" applyFont="1" applyFill="1" applyBorder="1" applyAlignment="1">
      <alignment horizontal="center" vertical="center"/>
    </xf>
    <xf numFmtId="0" fontId="80" fillId="37" borderId="83" xfId="2868" applyFont="1" applyFill="1" applyBorder="1" applyAlignment="1">
      <alignment horizontal="center" vertical="center"/>
    </xf>
    <xf numFmtId="0" fontId="57" fillId="25" borderId="0" xfId="2868" applyFont="1" applyFill="1" applyAlignment="1">
      <alignment horizontal="center" vertical="center"/>
    </xf>
    <xf numFmtId="0" fontId="57" fillId="22" borderId="82" xfId="2868" applyFont="1" applyFill="1" applyBorder="1" applyAlignment="1">
      <alignment horizontal="center" vertical="center"/>
    </xf>
    <xf numFmtId="3" fontId="20" fillId="20" borderId="23" xfId="0" applyNumberFormat="1" applyFont="1" applyFill="1" applyBorder="1" applyAlignment="1">
      <alignment horizontal="center" vertical="center" wrapText="1"/>
    </xf>
    <xf numFmtId="3" fontId="20" fillId="20" borderId="24" xfId="0" applyNumberFormat="1" applyFont="1" applyFill="1" applyBorder="1" applyAlignment="1">
      <alignment horizontal="center" vertical="center" wrapText="1"/>
    </xf>
    <xf numFmtId="3" fontId="20" fillId="20" borderId="53" xfId="0" applyNumberFormat="1" applyFont="1" applyFill="1" applyBorder="1" applyAlignment="1">
      <alignment horizontal="center" vertical="center" wrapText="1"/>
    </xf>
    <xf numFmtId="3" fontId="19" fillId="0" borderId="23" xfId="0" applyNumberFormat="1" applyFont="1" applyBorder="1" applyAlignment="1">
      <alignment horizontal="center" vertical="center" wrapText="1"/>
    </xf>
    <xf numFmtId="3" fontId="19" fillId="0" borderId="24" xfId="0" applyNumberFormat="1" applyFont="1" applyBorder="1" applyAlignment="1">
      <alignment horizontal="center" vertical="center" wrapText="1"/>
    </xf>
    <xf numFmtId="3" fontId="19" fillId="0" borderId="53" xfId="0" applyNumberFormat="1" applyFont="1" applyBorder="1" applyAlignment="1">
      <alignment horizontal="center" vertical="center" wrapText="1"/>
    </xf>
    <xf numFmtId="3" fontId="17" fillId="0" borderId="23" xfId="0" applyNumberFormat="1" applyFont="1" applyBorder="1" applyAlignment="1">
      <alignment horizontal="center" vertical="center" wrapText="1"/>
    </xf>
    <xf numFmtId="3" fontId="17" fillId="0" borderId="24" xfId="0" applyNumberFormat="1" applyFont="1" applyBorder="1" applyAlignment="1">
      <alignment horizontal="center" vertical="center" wrapText="1"/>
    </xf>
    <xf numFmtId="3" fontId="17" fillId="0" borderId="53" xfId="0" applyNumberFormat="1" applyFont="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28" fillId="16" borderId="1"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5" borderId="26"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1" fillId="15" borderId="26" xfId="0" applyFont="1" applyFill="1" applyBorder="1" applyAlignment="1">
      <alignment horizontal="left" vertical="center"/>
    </xf>
    <xf numFmtId="0" fontId="11" fillId="15" borderId="27" xfId="0" applyFont="1" applyFill="1" applyBorder="1" applyAlignment="1">
      <alignment horizontal="left" vertical="center"/>
    </xf>
    <xf numFmtId="0" fontId="11" fillId="15" borderId="42" xfId="0" applyFont="1" applyFill="1" applyBorder="1" applyAlignment="1">
      <alignment horizontal="left" vertical="center"/>
    </xf>
    <xf numFmtId="0" fontId="11" fillId="16" borderId="57" xfId="0" applyFont="1" applyFill="1" applyBorder="1" applyAlignment="1">
      <alignment horizontal="left" vertical="center"/>
    </xf>
    <xf numFmtId="0" fontId="11" fillId="16" borderId="58" xfId="0" applyFont="1" applyFill="1" applyBorder="1" applyAlignment="1">
      <alignment horizontal="left" vertical="center"/>
    </xf>
    <xf numFmtId="0" fontId="11" fillId="16" borderId="59" xfId="0" applyFont="1" applyFill="1" applyBorder="1" applyAlignment="1">
      <alignment horizontal="left" vertical="center"/>
    </xf>
    <xf numFmtId="0" fontId="11" fillId="3" borderId="70"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63" xfId="0" applyFont="1" applyFill="1" applyBorder="1" applyAlignment="1">
      <alignment horizontal="center" vertical="center"/>
    </xf>
    <xf numFmtId="0" fontId="11" fillId="16" borderId="57" xfId="0" applyFont="1" applyFill="1" applyBorder="1" applyAlignment="1">
      <alignment horizontal="left" vertical="center" wrapText="1"/>
    </xf>
    <xf numFmtId="0" fontId="11" fillId="16" borderId="58" xfId="0" applyFont="1" applyFill="1" applyBorder="1" applyAlignment="1">
      <alignment horizontal="left" vertical="center" wrapText="1"/>
    </xf>
    <xf numFmtId="0" fontId="11" fillId="16" borderId="59" xfId="0" applyFont="1" applyFill="1" applyBorder="1" applyAlignment="1">
      <alignment horizontal="left" vertical="center" wrapText="1"/>
    </xf>
    <xf numFmtId="0" fontId="11" fillId="3" borderId="70"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63" fillId="16" borderId="31" xfId="18" applyFont="1" applyFill="1" applyBorder="1" applyAlignment="1">
      <alignment horizontal="left" vertical="center" wrapText="1"/>
    </xf>
    <xf numFmtId="0" fontId="63" fillId="16" borderId="32" xfId="18" applyFont="1" applyFill="1" applyBorder="1" applyAlignment="1">
      <alignment horizontal="left" vertical="center" wrapText="1"/>
    </xf>
    <xf numFmtId="0" fontId="63" fillId="16" borderId="43" xfId="18" applyFont="1" applyFill="1" applyBorder="1" applyAlignment="1">
      <alignment horizontal="left" vertical="center" wrapText="1"/>
    </xf>
    <xf numFmtId="0" fontId="11" fillId="15" borderId="70" xfId="0" applyFont="1" applyFill="1" applyBorder="1" applyAlignment="1">
      <alignment horizontal="left" vertical="center" wrapText="1"/>
    </xf>
    <xf numFmtId="0" fontId="11" fillId="15" borderId="62" xfId="0" applyFont="1" applyFill="1" applyBorder="1" applyAlignment="1">
      <alignment horizontal="left" vertical="center" wrapText="1"/>
    </xf>
    <xf numFmtId="0" fontId="11" fillId="15" borderId="63" xfId="0" applyFont="1" applyFill="1" applyBorder="1" applyAlignment="1">
      <alignment horizontal="left" vertical="center" wrapText="1"/>
    </xf>
    <xf numFmtId="0" fontId="36" fillId="0" borderId="26" xfId="18" applyFont="1" applyBorder="1" applyAlignment="1">
      <alignment horizontal="center" vertical="center" wrapText="1"/>
    </xf>
    <xf numFmtId="0" fontId="36" fillId="0" borderId="27" xfId="18" applyFont="1" applyBorder="1" applyAlignment="1">
      <alignment horizontal="center" vertical="center" wrapText="1"/>
    </xf>
    <xf numFmtId="0" fontId="36" fillId="0" borderId="58" xfId="18" applyFont="1" applyBorder="1" applyAlignment="1">
      <alignment horizontal="center" vertical="center" wrapText="1"/>
    </xf>
    <xf numFmtId="0" fontId="36" fillId="0" borderId="59" xfId="18" applyFont="1" applyBorder="1" applyAlignment="1">
      <alignment horizontal="center" vertical="center" wrapText="1"/>
    </xf>
    <xf numFmtId="0" fontId="2" fillId="16" borderId="57" xfId="0" applyFont="1" applyFill="1" applyBorder="1" applyAlignment="1">
      <alignment horizontal="center" vertical="center" wrapText="1"/>
    </xf>
    <xf numFmtId="0" fontId="2" fillId="16" borderId="58" xfId="0" applyFont="1" applyFill="1" applyBorder="1" applyAlignment="1">
      <alignment horizontal="center" vertical="center" wrapText="1"/>
    </xf>
    <xf numFmtId="0" fontId="2" fillId="16" borderId="59"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3" fontId="17" fillId="0" borderId="13" xfId="0" applyNumberFormat="1" applyFont="1" applyBorder="1" applyAlignment="1">
      <alignment horizontal="center" vertical="center"/>
    </xf>
    <xf numFmtId="3" fontId="17" fillId="0" borderId="14" xfId="0" applyNumberFormat="1" applyFont="1" applyBorder="1" applyAlignment="1">
      <alignment horizontal="center" vertical="center"/>
    </xf>
    <xf numFmtId="3" fontId="17" fillId="0" borderId="15" xfId="0" applyNumberFormat="1" applyFont="1" applyBorder="1" applyAlignment="1">
      <alignment horizontal="center" vertical="center"/>
    </xf>
    <xf numFmtId="0" fontId="17" fillId="0" borderId="73"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0" xfId="0" applyFont="1" applyBorder="1" applyAlignment="1">
      <alignment horizontal="center" vertical="center" wrapText="1"/>
    </xf>
    <xf numFmtId="0" fontId="72" fillId="3" borderId="39" xfId="0" applyFont="1" applyFill="1" applyBorder="1" applyAlignment="1">
      <alignment horizontal="center" vertical="center" wrapText="1"/>
    </xf>
    <xf numFmtId="0" fontId="72" fillId="3" borderId="25" xfId="0" applyFont="1" applyFill="1" applyBorder="1" applyAlignment="1">
      <alignment horizontal="center" vertical="center" wrapText="1"/>
    </xf>
    <xf numFmtId="0" fontId="72" fillId="3" borderId="40" xfId="0" applyFont="1" applyFill="1" applyBorder="1" applyAlignment="1">
      <alignment horizontal="center" vertical="center" wrapText="1"/>
    </xf>
    <xf numFmtId="3" fontId="72" fillId="0" borderId="39" xfId="0" applyNumberFormat="1" applyFont="1" applyBorder="1" applyAlignment="1">
      <alignment horizontal="center" vertical="center"/>
    </xf>
    <xf numFmtId="3" fontId="72" fillId="0" borderId="25" xfId="0" applyNumberFormat="1" applyFont="1" applyBorder="1" applyAlignment="1">
      <alignment horizontal="center" vertical="center"/>
    </xf>
    <xf numFmtId="3" fontId="72" fillId="0" borderId="40" xfId="0" applyNumberFormat="1" applyFont="1" applyBorder="1" applyAlignment="1">
      <alignment horizontal="center" vertical="center"/>
    </xf>
    <xf numFmtId="1" fontId="17" fillId="0" borderId="39" xfId="0" applyNumberFormat="1" applyFont="1" applyBorder="1" applyAlignment="1">
      <alignment horizontal="center" vertical="center" wrapText="1"/>
    </xf>
    <xf numFmtId="1" fontId="17" fillId="0" borderId="25" xfId="0" applyNumberFormat="1" applyFont="1" applyBorder="1" applyAlignment="1">
      <alignment horizontal="center" vertical="center" wrapText="1"/>
    </xf>
    <xf numFmtId="1" fontId="17" fillId="0" borderId="40"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3" fontId="17" fillId="0" borderId="25" xfId="0" applyNumberFormat="1" applyFont="1" applyBorder="1" applyAlignment="1">
      <alignment horizontal="center" vertical="center" wrapText="1"/>
    </xf>
    <xf numFmtId="3" fontId="17" fillId="0" borderId="40" xfId="0" applyNumberFormat="1" applyFont="1" applyBorder="1" applyAlignment="1">
      <alignment horizontal="center" vertical="center" wrapText="1"/>
    </xf>
    <xf numFmtId="0" fontId="72" fillId="0" borderId="23" xfId="0" applyFont="1" applyBorder="1" applyAlignment="1">
      <alignment horizontal="center" vertical="center"/>
    </xf>
    <xf numFmtId="0" fontId="72" fillId="0" borderId="24" xfId="0" applyFont="1" applyBorder="1" applyAlignment="1">
      <alignment horizontal="center" vertical="center"/>
    </xf>
    <xf numFmtId="0" fontId="72" fillId="0" borderId="53" xfId="0" applyFont="1" applyBorder="1" applyAlignment="1">
      <alignment horizontal="center" vertical="center"/>
    </xf>
    <xf numFmtId="0" fontId="54" fillId="16" borderId="17" xfId="18" applyFont="1" applyFill="1" applyBorder="1" applyAlignment="1">
      <alignment horizontal="center" vertical="center" wrapText="1"/>
    </xf>
    <xf numFmtId="0" fontId="54" fillId="16" borderId="18" xfId="18" applyFont="1" applyFill="1" applyBorder="1" applyAlignment="1">
      <alignment horizontal="center" vertical="center" wrapText="1"/>
    </xf>
    <xf numFmtId="0" fontId="54" fillId="16" borderId="21" xfId="18" applyFont="1" applyFill="1" applyBorder="1" applyAlignment="1">
      <alignment horizontal="center" vertical="center" wrapText="1"/>
    </xf>
    <xf numFmtId="0" fontId="54" fillId="16" borderId="19" xfId="18" applyFont="1" applyFill="1" applyBorder="1" applyAlignment="1">
      <alignment horizontal="center" vertical="center" wrapText="1"/>
    </xf>
    <xf numFmtId="0" fontId="73" fillId="20" borderId="13" xfId="0" applyFont="1" applyFill="1" applyBorder="1" applyAlignment="1">
      <alignment horizontal="center" vertical="center"/>
    </xf>
    <xf numFmtId="0" fontId="73" fillId="20" borderId="14" xfId="0" applyFont="1" applyFill="1" applyBorder="1" applyAlignment="1">
      <alignment horizontal="center" vertical="center"/>
    </xf>
    <xf numFmtId="0" fontId="73" fillId="20" borderId="15" xfId="0" applyFont="1" applyFill="1" applyBorder="1" applyAlignment="1">
      <alignment horizontal="center" vertical="center"/>
    </xf>
    <xf numFmtId="0" fontId="73" fillId="20" borderId="39" xfId="0" applyFont="1" applyFill="1" applyBorder="1" applyAlignment="1">
      <alignment horizontal="center" vertical="center"/>
    </xf>
    <xf numFmtId="0" fontId="73" fillId="20" borderId="25" xfId="0" applyFont="1" applyFill="1" applyBorder="1" applyAlignment="1">
      <alignment horizontal="center" vertical="center"/>
    </xf>
    <xf numFmtId="0" fontId="73" fillId="20" borderId="40" xfId="0" applyFont="1" applyFill="1" applyBorder="1" applyAlignment="1">
      <alignment horizontal="center" vertical="center"/>
    </xf>
    <xf numFmtId="0" fontId="73" fillId="20" borderId="39" xfId="0" applyFont="1" applyFill="1" applyBorder="1" applyAlignment="1">
      <alignment horizontal="center" vertical="center" wrapText="1"/>
    </xf>
    <xf numFmtId="0" fontId="73" fillId="20" borderId="25" xfId="0" applyFont="1" applyFill="1" applyBorder="1" applyAlignment="1">
      <alignment horizontal="center" vertical="center" wrapText="1"/>
    </xf>
    <xf numFmtId="0" fontId="73" fillId="20" borderId="40" xfId="0" applyFont="1" applyFill="1" applyBorder="1" applyAlignment="1">
      <alignment horizontal="center" vertical="center" wrapText="1"/>
    </xf>
    <xf numFmtId="3" fontId="73" fillId="20" borderId="39" xfId="0" applyNumberFormat="1" applyFont="1" applyFill="1" applyBorder="1" applyAlignment="1">
      <alignment horizontal="center" vertical="center"/>
    </xf>
    <xf numFmtId="3" fontId="73" fillId="20" borderId="25" xfId="0" applyNumberFormat="1" applyFont="1" applyFill="1" applyBorder="1" applyAlignment="1">
      <alignment horizontal="center" vertical="center"/>
    </xf>
    <xf numFmtId="3" fontId="73" fillId="20" borderId="40" xfId="0" applyNumberFormat="1" applyFont="1" applyFill="1" applyBorder="1" applyAlignment="1">
      <alignment horizontal="center" vertical="center"/>
    </xf>
    <xf numFmtId="0" fontId="73" fillId="20" borderId="23" xfId="0" applyFont="1" applyFill="1" applyBorder="1" applyAlignment="1">
      <alignment horizontal="center" vertical="center"/>
    </xf>
    <xf numFmtId="0" fontId="73" fillId="20" borderId="24" xfId="0" applyFont="1" applyFill="1" applyBorder="1" applyAlignment="1">
      <alignment horizontal="center" vertical="center"/>
    </xf>
    <xf numFmtId="0" fontId="73" fillId="20" borderId="53" xfId="0" applyFont="1" applyFill="1" applyBorder="1" applyAlignment="1">
      <alignment horizontal="center" vertical="center"/>
    </xf>
    <xf numFmtId="3" fontId="73" fillId="20" borderId="39" xfId="0" applyNumberFormat="1" applyFont="1" applyFill="1" applyBorder="1" applyAlignment="1">
      <alignment horizontal="center" vertical="center" wrapText="1"/>
    </xf>
    <xf numFmtId="3" fontId="73" fillId="20" borderId="25" xfId="0" applyNumberFormat="1" applyFont="1" applyFill="1" applyBorder="1" applyAlignment="1">
      <alignment horizontal="center" vertical="center" wrapText="1"/>
    </xf>
    <xf numFmtId="3" fontId="73" fillId="20" borderId="40" xfId="0" applyNumberFormat="1"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62" xfId="0" applyFont="1" applyBorder="1" applyAlignment="1">
      <alignment horizontal="center" vertical="center" wrapText="1"/>
    </xf>
    <xf numFmtId="0" fontId="72" fillId="0" borderId="62" xfId="0" applyFont="1" applyBorder="1" applyAlignment="1">
      <alignment horizontal="center" vertical="center"/>
    </xf>
    <xf numFmtId="0" fontId="73" fillId="16" borderId="23" xfId="0" applyFont="1" applyFill="1" applyBorder="1" applyAlignment="1">
      <alignment horizontal="center" vertical="center"/>
    </xf>
    <xf numFmtId="0" fontId="73" fillId="16" borderId="24" xfId="0" applyFont="1" applyFill="1" applyBorder="1" applyAlignment="1">
      <alignment horizontal="center" vertical="center"/>
    </xf>
    <xf numFmtId="0" fontId="73" fillId="16" borderId="53" xfId="0" applyFont="1" applyFill="1" applyBorder="1" applyAlignment="1">
      <alignment horizontal="center" vertical="center"/>
    </xf>
    <xf numFmtId="3" fontId="73" fillId="16" borderId="39" xfId="0" applyNumberFormat="1" applyFont="1" applyFill="1" applyBorder="1" applyAlignment="1">
      <alignment horizontal="center" vertical="center"/>
    </xf>
    <xf numFmtId="3" fontId="73" fillId="16" borderId="25" xfId="0" applyNumberFormat="1" applyFont="1" applyFill="1" applyBorder="1" applyAlignment="1">
      <alignment horizontal="center" vertical="center"/>
    </xf>
    <xf numFmtId="3" fontId="73" fillId="16" borderId="40" xfId="0" applyNumberFormat="1" applyFont="1" applyFill="1" applyBorder="1" applyAlignment="1">
      <alignment horizontal="center" vertical="center"/>
    </xf>
    <xf numFmtId="0" fontId="73" fillId="16" borderId="39" xfId="0" applyFont="1" applyFill="1" applyBorder="1" applyAlignment="1">
      <alignment horizontal="center" vertical="center"/>
    </xf>
    <xf numFmtId="0" fontId="73" fillId="16" borderId="25" xfId="0" applyFont="1" applyFill="1" applyBorder="1" applyAlignment="1">
      <alignment horizontal="center" vertical="center"/>
    </xf>
    <xf numFmtId="0" fontId="73" fillId="16" borderId="40" xfId="0" applyFont="1" applyFill="1" applyBorder="1" applyAlignment="1">
      <alignment horizontal="center" vertical="center"/>
    </xf>
    <xf numFmtId="0" fontId="70" fillId="16" borderId="17" xfId="18" applyFont="1" applyFill="1" applyBorder="1" applyAlignment="1">
      <alignment horizontal="center" vertical="center" wrapText="1"/>
    </xf>
    <xf numFmtId="0" fontId="73" fillId="16" borderId="13" xfId="0" applyFont="1" applyFill="1" applyBorder="1" applyAlignment="1">
      <alignment horizontal="center" vertical="center"/>
    </xf>
    <xf numFmtId="0" fontId="73" fillId="16" borderId="14" xfId="0" applyFont="1" applyFill="1" applyBorder="1" applyAlignment="1">
      <alignment horizontal="center" vertical="center"/>
    </xf>
    <xf numFmtId="0" fontId="73" fillId="16" borderId="15" xfId="0" applyFont="1" applyFill="1" applyBorder="1" applyAlignment="1">
      <alignment horizontal="center" vertical="center"/>
    </xf>
    <xf numFmtId="0" fontId="72" fillId="16" borderId="39" xfId="0" applyFont="1" applyFill="1" applyBorder="1" applyAlignment="1">
      <alignment horizontal="center" vertical="center" wrapText="1"/>
    </xf>
    <xf numFmtId="0" fontId="72" fillId="16" borderId="25" xfId="0" applyFont="1" applyFill="1" applyBorder="1" applyAlignment="1">
      <alignment horizontal="center" vertical="center" wrapText="1"/>
    </xf>
    <xf numFmtId="0" fontId="72" fillId="16" borderId="40" xfId="0" applyFont="1" applyFill="1" applyBorder="1" applyAlignment="1">
      <alignment horizontal="center" vertical="center" wrapText="1"/>
    </xf>
    <xf numFmtId="0" fontId="73" fillId="16" borderId="39" xfId="0" applyFont="1" applyFill="1" applyBorder="1" applyAlignment="1">
      <alignment horizontal="center" vertical="center" wrapText="1"/>
    </xf>
    <xf numFmtId="0" fontId="73" fillId="16" borderId="25" xfId="0" applyFont="1" applyFill="1" applyBorder="1" applyAlignment="1">
      <alignment horizontal="center" vertical="center" wrapText="1"/>
    </xf>
    <xf numFmtId="0" fontId="73" fillId="16" borderId="40" xfId="0" applyFont="1" applyFill="1" applyBorder="1" applyAlignment="1">
      <alignment horizontal="center" vertical="center" wrapText="1"/>
    </xf>
    <xf numFmtId="0" fontId="15" fillId="16" borderId="17"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1" xfId="0" applyFont="1" applyFill="1" applyBorder="1" applyAlignment="1">
      <alignment horizontal="center" vertical="center" wrapText="1"/>
    </xf>
    <xf numFmtId="0" fontId="15" fillId="16" borderId="19"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12" xfId="0" applyFont="1" applyFill="1" applyBorder="1" applyAlignment="1">
      <alignment horizontal="center" vertical="center" wrapText="1"/>
    </xf>
    <xf numFmtId="0" fontId="19" fillId="16" borderId="39" xfId="0" applyFont="1" applyFill="1" applyBorder="1" applyAlignment="1">
      <alignment horizontal="center" vertical="center" wrapText="1"/>
    </xf>
    <xf numFmtId="0" fontId="19" fillId="16" borderId="25" xfId="0" applyFont="1" applyFill="1" applyBorder="1" applyAlignment="1">
      <alignment horizontal="center" vertical="center" wrapText="1"/>
    </xf>
    <xf numFmtId="0" fontId="19" fillId="16" borderId="40" xfId="0" applyFont="1" applyFill="1" applyBorder="1" applyAlignment="1">
      <alignment horizontal="center" vertical="center" wrapText="1"/>
    </xf>
    <xf numFmtId="0" fontId="17" fillId="0" borderId="39" xfId="0" applyFont="1" applyBorder="1" applyAlignment="1">
      <alignment horizontal="justify" vertical="top" wrapText="1"/>
    </xf>
    <xf numFmtId="0" fontId="17" fillId="0" borderId="25" xfId="0" applyFont="1" applyBorder="1" applyAlignment="1">
      <alignment horizontal="justify" vertical="top" wrapText="1"/>
    </xf>
    <xf numFmtId="0" fontId="17" fillId="0" borderId="40" xfId="0" applyFont="1" applyBorder="1" applyAlignment="1">
      <alignment horizontal="justify" vertical="top"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53"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1" xfId="0" applyFont="1" applyBorder="1" applyAlignment="1">
      <alignment horizontal="center" vertical="center"/>
    </xf>
    <xf numFmtId="3" fontId="19" fillId="16" borderId="39" xfId="0" applyNumberFormat="1" applyFont="1" applyFill="1" applyBorder="1" applyAlignment="1">
      <alignment horizontal="center" vertical="center" wrapText="1"/>
    </xf>
    <xf numFmtId="3" fontId="19" fillId="16" borderId="25" xfId="0" applyNumberFormat="1" applyFont="1" applyFill="1" applyBorder="1" applyAlignment="1">
      <alignment horizontal="center" vertical="center" wrapText="1"/>
    </xf>
    <xf numFmtId="3" fontId="19" fillId="16" borderId="40" xfId="0" applyNumberFormat="1" applyFont="1" applyFill="1" applyBorder="1" applyAlignment="1">
      <alignment horizontal="center" vertical="center" wrapText="1"/>
    </xf>
    <xf numFmtId="0" fontId="19" fillId="16" borderId="23" xfId="0" applyFont="1" applyFill="1" applyBorder="1" applyAlignment="1">
      <alignment horizontal="center" vertical="center" wrapText="1"/>
    </xf>
    <xf numFmtId="0" fontId="19" fillId="16" borderId="24" xfId="0" applyFont="1" applyFill="1" applyBorder="1" applyAlignment="1">
      <alignment horizontal="center" vertical="center" wrapText="1"/>
    </xf>
    <xf numFmtId="0" fontId="19" fillId="16" borderId="53" xfId="0" applyFont="1" applyFill="1" applyBorder="1" applyAlignment="1">
      <alignment horizontal="center" vertical="center" wrapText="1"/>
    </xf>
    <xf numFmtId="0" fontId="51" fillId="18" borderId="8" xfId="0" applyFont="1" applyFill="1" applyBorder="1" applyAlignment="1">
      <alignment horizontal="center" vertical="center"/>
    </xf>
    <xf numFmtId="0" fontId="51" fillId="18" borderId="6" xfId="0" applyFont="1" applyFill="1" applyBorder="1" applyAlignment="1">
      <alignment horizontal="center" vertical="center"/>
    </xf>
    <xf numFmtId="0" fontId="51" fillId="18" borderId="7" xfId="0" applyFont="1" applyFill="1" applyBorder="1" applyAlignment="1">
      <alignment horizontal="center" vertical="center"/>
    </xf>
    <xf numFmtId="0" fontId="51" fillId="18" borderId="1" xfId="0" applyFont="1" applyFill="1" applyBorder="1" applyAlignment="1">
      <alignment horizontal="center" vertical="center" wrapText="1"/>
    </xf>
    <xf numFmtId="0" fontId="54" fillId="16" borderId="13" xfId="18" applyFont="1" applyFill="1" applyBorder="1" applyAlignment="1">
      <alignment horizontal="center" vertical="center" wrapText="1"/>
    </xf>
    <xf numFmtId="0" fontId="54" fillId="16" borderId="14" xfId="18" applyFont="1" applyFill="1" applyBorder="1" applyAlignment="1">
      <alignment horizontal="center" vertical="center" wrapText="1"/>
    </xf>
    <xf numFmtId="0" fontId="54" fillId="16" borderId="15" xfId="18" applyFont="1" applyFill="1" applyBorder="1" applyAlignment="1">
      <alignment horizontal="center" vertical="center" wrapText="1"/>
    </xf>
    <xf numFmtId="2" fontId="0" fillId="0" borderId="21" xfId="0" applyNumberFormat="1" applyFont="1" applyBorder="1" applyAlignment="1">
      <alignment horizontal="left" vertical="center"/>
    </xf>
    <xf numFmtId="2" fontId="0" fillId="0" borderId="14" xfId="0" applyNumberFormat="1" applyFont="1" applyBorder="1" applyAlignment="1">
      <alignment horizontal="left" vertical="center"/>
    </xf>
    <xf numFmtId="2" fontId="0" fillId="0" borderId="15" xfId="0" applyNumberFormat="1" applyFont="1" applyBorder="1" applyAlignment="1">
      <alignment horizontal="left" vertical="center"/>
    </xf>
    <xf numFmtId="2" fontId="0" fillId="38" borderId="2" xfId="0" applyNumberFormat="1" applyFill="1" applyBorder="1" applyAlignment="1">
      <alignment horizontal="left" vertical="center"/>
    </xf>
    <xf numFmtId="2" fontId="0" fillId="38" borderId="40" xfId="0" applyNumberFormat="1" applyFill="1" applyBorder="1" applyAlignment="1">
      <alignment horizontal="left" vertical="center"/>
    </xf>
    <xf numFmtId="0" fontId="0" fillId="0" borderId="21" xfId="0" applyFont="1" applyBorder="1" applyAlignment="1">
      <alignment horizontal="left" vertical="center"/>
    </xf>
    <xf numFmtId="0" fontId="0" fillId="0" borderId="14" xfId="0" applyFont="1" applyBorder="1" applyAlignment="1">
      <alignment horizontal="left" vertical="center"/>
    </xf>
    <xf numFmtId="0" fontId="0" fillId="0" borderId="44" xfId="0" applyFont="1" applyBorder="1" applyAlignment="1">
      <alignment horizontal="left" vertical="center"/>
    </xf>
    <xf numFmtId="0" fontId="0" fillId="38" borderId="2" xfId="0" applyFill="1" applyBorder="1" applyAlignment="1">
      <alignment horizontal="left" vertical="center"/>
    </xf>
    <xf numFmtId="0" fontId="0" fillId="38" borderId="5" xfId="0" applyFill="1" applyBorder="1" applyAlignment="1">
      <alignment horizontal="left" vertical="center"/>
    </xf>
    <xf numFmtId="0" fontId="0" fillId="0" borderId="21" xfId="0" applyFont="1" applyFill="1" applyBorder="1" applyAlignment="1">
      <alignment horizontal="left" vertical="center"/>
    </xf>
    <xf numFmtId="0" fontId="0" fillId="0" borderId="14" xfId="0" applyFont="1" applyFill="1" applyBorder="1" applyAlignment="1">
      <alignment horizontal="left" vertical="center"/>
    </xf>
    <xf numFmtId="0" fontId="0" fillId="0" borderId="44" xfId="0" applyFont="1" applyFill="1" applyBorder="1" applyAlignment="1">
      <alignment horizontal="left" vertical="center"/>
    </xf>
    <xf numFmtId="0" fontId="0" fillId="0" borderId="2" xfId="0" applyFill="1" applyBorder="1" applyAlignment="1">
      <alignment horizontal="left" vertical="center"/>
    </xf>
    <xf numFmtId="0" fontId="0" fillId="0" borderId="5" xfId="0" applyFill="1" applyBorder="1" applyAlignment="1">
      <alignment horizontal="left" vertical="center"/>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0" fillId="45" borderId="21" xfId="0" applyFont="1" applyFill="1" applyBorder="1" applyAlignment="1">
      <alignment horizontal="left" vertical="center"/>
    </xf>
    <xf numFmtId="0" fontId="0" fillId="45" borderId="14" xfId="0" applyFont="1" applyFill="1" applyBorder="1" applyAlignment="1">
      <alignment horizontal="left" vertical="center"/>
    </xf>
    <xf numFmtId="0" fontId="0" fillId="45" borderId="44" xfId="0" applyFont="1" applyFill="1" applyBorder="1" applyAlignment="1">
      <alignment horizontal="left" vertical="center"/>
    </xf>
    <xf numFmtId="0" fontId="0" fillId="45" borderId="2" xfId="0" applyFill="1" applyBorder="1" applyAlignment="1">
      <alignment horizontal="left" vertical="center"/>
    </xf>
    <xf numFmtId="0" fontId="0" fillId="45" borderId="5" xfId="0" applyFill="1" applyBorder="1" applyAlignment="1">
      <alignment horizontal="left" vertical="center"/>
    </xf>
    <xf numFmtId="0" fontId="61" fillId="17" borderId="46" xfId="0" applyFont="1" applyFill="1" applyBorder="1" applyAlignment="1">
      <alignment horizontal="center"/>
    </xf>
    <xf numFmtId="0" fontId="61" fillId="17" borderId="35" xfId="0" applyFont="1" applyFill="1" applyBorder="1" applyAlignment="1">
      <alignment horizontal="center"/>
    </xf>
    <xf numFmtId="0" fontId="61" fillId="17" borderId="36" xfId="0" applyFont="1" applyFill="1" applyBorder="1" applyAlignment="1">
      <alignment horizontal="center"/>
    </xf>
    <xf numFmtId="0" fontId="51" fillId="18" borderId="1" xfId="0" applyFont="1" applyFill="1" applyBorder="1" applyAlignment="1">
      <alignment horizontal="center" vertical="center"/>
    </xf>
    <xf numFmtId="0" fontId="61" fillId="17" borderId="46" xfId="0" applyFont="1" applyFill="1" applyBorder="1" applyAlignment="1">
      <alignment horizontal="center" vertical="center"/>
    </xf>
    <xf numFmtId="0" fontId="61" fillId="17" borderId="35" xfId="0" applyFont="1" applyFill="1" applyBorder="1" applyAlignment="1">
      <alignment horizontal="center" vertical="center"/>
    </xf>
    <xf numFmtId="0" fontId="61" fillId="17" borderId="36" xfId="0" applyFont="1" applyFill="1" applyBorder="1" applyAlignment="1">
      <alignment horizontal="center" vertical="center"/>
    </xf>
    <xf numFmtId="0" fontId="0" fillId="0" borderId="15" xfId="0" applyFont="1" applyFill="1" applyBorder="1" applyAlignment="1">
      <alignment horizontal="left" vertical="center"/>
    </xf>
    <xf numFmtId="0" fontId="60" fillId="16" borderId="57" xfId="0" applyFont="1" applyFill="1" applyBorder="1" applyAlignment="1">
      <alignment horizontal="left" vertical="center"/>
    </xf>
    <xf numFmtId="0" fontId="60" fillId="16" borderId="59" xfId="0" applyFont="1" applyFill="1" applyBorder="1" applyAlignment="1">
      <alignment horizontal="left" vertical="center"/>
    </xf>
    <xf numFmtId="0" fontId="0" fillId="0" borderId="32" xfId="0" applyBorder="1" applyAlignment="1">
      <alignment horizontal="center" vertical="center"/>
    </xf>
    <xf numFmtId="0" fontId="0" fillId="0" borderId="43" xfId="0" applyBorder="1" applyAlignment="1">
      <alignment horizontal="center" vertical="center"/>
    </xf>
    <xf numFmtId="0" fontId="61" fillId="17" borderId="17" xfId="0" applyFont="1" applyFill="1" applyBorder="1" applyAlignment="1">
      <alignment horizontal="center" vertical="center"/>
    </xf>
    <xf numFmtId="0" fontId="61" fillId="17" borderId="3" xfId="0" applyFont="1" applyFill="1" applyBorder="1" applyAlignment="1">
      <alignment horizontal="center" vertical="center"/>
    </xf>
    <xf numFmtId="0" fontId="61" fillId="17" borderId="10" xfId="0" applyFont="1" applyFill="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58" fillId="16" borderId="17" xfId="0" applyFont="1" applyFill="1" applyBorder="1" applyAlignment="1">
      <alignment horizontal="center" vertical="center"/>
    </xf>
    <xf numFmtId="0" fontId="58" fillId="16" borderId="3" xfId="0" applyFont="1" applyFill="1" applyBorder="1" applyAlignment="1">
      <alignment horizontal="center" vertical="center"/>
    </xf>
    <xf numFmtId="0" fontId="58" fillId="16" borderId="10" xfId="0" applyFont="1" applyFill="1" applyBorder="1" applyAlignment="1">
      <alignment horizontal="center" vertical="center"/>
    </xf>
    <xf numFmtId="0" fontId="59" fillId="16" borderId="18" xfId="0" applyFont="1" applyFill="1" applyBorder="1" applyAlignment="1">
      <alignment horizontal="center" vertical="center" wrapText="1"/>
    </xf>
    <xf numFmtId="0" fontId="59" fillId="16" borderId="1" xfId="0" applyFont="1" applyFill="1" applyBorder="1" applyAlignment="1">
      <alignment horizontal="center" vertical="center"/>
    </xf>
    <xf numFmtId="0" fontId="59" fillId="16" borderId="2" xfId="0" applyFont="1" applyFill="1" applyBorder="1" applyAlignment="1">
      <alignment horizontal="center" vertical="center"/>
    </xf>
    <xf numFmtId="0" fontId="59" fillId="16" borderId="20" xfId="0" applyFont="1" applyFill="1" applyBorder="1" applyAlignment="1">
      <alignment horizontal="center" vertical="center"/>
    </xf>
    <xf numFmtId="0" fontId="59" fillId="0" borderId="50" xfId="0" applyFont="1" applyBorder="1" applyAlignment="1">
      <alignment horizontal="center"/>
    </xf>
    <xf numFmtId="0" fontId="59" fillId="0" borderId="33" xfId="0" applyFont="1" applyBorder="1" applyAlignment="1">
      <alignment horizontal="center"/>
    </xf>
    <xf numFmtId="0" fontId="59" fillId="0" borderId="57" xfId="0" applyFont="1" applyBorder="1" applyAlignment="1">
      <alignment horizontal="center"/>
    </xf>
    <xf numFmtId="0" fontId="59" fillId="0" borderId="58" xfId="0" applyFont="1" applyBorder="1" applyAlignment="1">
      <alignment horizontal="center"/>
    </xf>
    <xf numFmtId="0" fontId="59" fillId="0" borderId="59" xfId="0" applyFont="1" applyBorder="1" applyAlignment="1">
      <alignment horizontal="center"/>
    </xf>
    <xf numFmtId="0" fontId="60" fillId="16" borderId="26" xfId="0" applyFont="1" applyFill="1" applyBorder="1" applyAlignment="1">
      <alignment horizontal="left" vertical="center"/>
    </xf>
    <xf numFmtId="0" fontId="60" fillId="16" borderId="42" xfId="0" applyFont="1" applyFill="1" applyBorder="1" applyAlignment="1">
      <alignment horizontal="left" vertical="center"/>
    </xf>
    <xf numFmtId="0" fontId="0" fillId="0" borderId="58" xfId="0" applyBorder="1" applyAlignment="1">
      <alignment horizontal="center" vertical="center"/>
    </xf>
    <xf numFmtId="0" fontId="0" fillId="0" borderId="59" xfId="0" applyBorder="1" applyAlignment="1">
      <alignment horizontal="center" vertical="center"/>
    </xf>
    <xf numFmtId="0" fontId="17" fillId="0" borderId="39" xfId="0" applyFont="1" applyBorder="1" applyAlignment="1">
      <alignment horizontal="justify" vertical="center" wrapText="1"/>
    </xf>
    <xf numFmtId="0" fontId="17" fillId="0" borderId="25" xfId="0" applyFont="1" applyBorder="1" applyAlignment="1">
      <alignment horizontal="justify" vertical="center" wrapText="1"/>
    </xf>
    <xf numFmtId="0" fontId="17" fillId="0" borderId="40" xfId="0" applyFont="1" applyBorder="1" applyAlignment="1">
      <alignment horizontal="justify" vertical="center" wrapText="1"/>
    </xf>
  </cellXfs>
  <cellStyles count="2875">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3" xfId="73" xr:uid="{00000000-0005-0000-0000-000030000000}"/>
    <cellStyle name="Comma [0] 3" xfId="74" xr:uid="{00000000-0005-0000-0000-000031000000}"/>
    <cellStyle name="Comma 2" xfId="75" xr:uid="{00000000-0005-0000-0000-000032000000}"/>
    <cellStyle name="Comma 2 2" xfId="76" xr:uid="{00000000-0005-0000-0000-000033000000}"/>
    <cellStyle name="Comma 2 2 2" xfId="77" xr:uid="{00000000-0005-0000-0000-000034000000}"/>
    <cellStyle name="Comma 2 3" xfId="78" xr:uid="{00000000-0005-0000-0000-000035000000}"/>
    <cellStyle name="Comma 3" xfId="79" xr:uid="{00000000-0005-0000-0000-000036000000}"/>
    <cellStyle name="Comma 4" xfId="80" xr:uid="{00000000-0005-0000-0000-000037000000}"/>
    <cellStyle name="Comma 5" xfId="81" xr:uid="{00000000-0005-0000-0000-000038000000}"/>
    <cellStyle name="Currency" xfId="82" xr:uid="{00000000-0005-0000-0000-000039000000}"/>
    <cellStyle name="Currency [0]" xfId="83" xr:uid="{00000000-0005-0000-0000-00003A000000}"/>
    <cellStyle name="Currency [0] 2" xfId="84" xr:uid="{00000000-0005-0000-0000-00003B000000}"/>
    <cellStyle name="Currency [0] 2 2" xfId="85" xr:uid="{00000000-0005-0000-0000-00003C000000}"/>
    <cellStyle name="Currency [0] 2 2 2" xfId="86" xr:uid="{00000000-0005-0000-0000-00003D000000}"/>
    <cellStyle name="Currency [0] 2 2 2 2" xfId="87" xr:uid="{00000000-0005-0000-0000-00003E000000}"/>
    <cellStyle name="Currency [0] 2 2 3" xfId="88" xr:uid="{00000000-0005-0000-0000-00003F000000}"/>
    <cellStyle name="Currency [0] 2 2 3 2" xfId="89" xr:uid="{00000000-0005-0000-0000-000040000000}"/>
    <cellStyle name="Currency [0] 2 2 4" xfId="90" xr:uid="{00000000-0005-0000-0000-000041000000}"/>
    <cellStyle name="Currency [0] 2 2 4 2" xfId="91" xr:uid="{00000000-0005-0000-0000-000042000000}"/>
    <cellStyle name="Currency [0] 2 2 5" xfId="92" xr:uid="{00000000-0005-0000-0000-000043000000}"/>
    <cellStyle name="Currency [0] 2 3" xfId="93" xr:uid="{00000000-0005-0000-0000-000044000000}"/>
    <cellStyle name="Currency [0] 2 3 2" xfId="94" xr:uid="{00000000-0005-0000-0000-000045000000}"/>
    <cellStyle name="Currency [0] 2 4" xfId="95" xr:uid="{00000000-0005-0000-0000-000046000000}"/>
    <cellStyle name="Currency [0] 2 4 2" xfId="96" xr:uid="{00000000-0005-0000-0000-000047000000}"/>
    <cellStyle name="Currency [0] 2 5" xfId="97" xr:uid="{00000000-0005-0000-0000-000048000000}"/>
    <cellStyle name="Currency [0] 2 5 2" xfId="98" xr:uid="{00000000-0005-0000-0000-000049000000}"/>
    <cellStyle name="Currency [0] 2 6" xfId="99" xr:uid="{00000000-0005-0000-0000-00004A000000}"/>
    <cellStyle name="Currency [0] 3" xfId="100" xr:uid="{00000000-0005-0000-0000-00004B000000}"/>
    <cellStyle name="Currency [0] 3 2" xfId="101" xr:uid="{00000000-0005-0000-0000-00004C000000}"/>
    <cellStyle name="Currency [0] 3 2 2" xfId="102" xr:uid="{00000000-0005-0000-0000-00004D000000}"/>
    <cellStyle name="Currency [0] 3 3" xfId="103" xr:uid="{00000000-0005-0000-0000-00004E000000}"/>
    <cellStyle name="Currency [0] 3 3 2" xfId="104" xr:uid="{00000000-0005-0000-0000-00004F000000}"/>
    <cellStyle name="Currency [0] 3 4" xfId="105" xr:uid="{00000000-0005-0000-0000-000050000000}"/>
    <cellStyle name="Currency [0] 3 4 2" xfId="106" xr:uid="{00000000-0005-0000-0000-000051000000}"/>
    <cellStyle name="Currency [0] 3 5" xfId="107" xr:uid="{00000000-0005-0000-0000-000052000000}"/>
    <cellStyle name="Currency [0] 4" xfId="108" xr:uid="{00000000-0005-0000-0000-000053000000}"/>
    <cellStyle name="Currency [0] 4 2" xfId="109" xr:uid="{00000000-0005-0000-0000-000054000000}"/>
    <cellStyle name="Currency [0] 5" xfId="110" xr:uid="{00000000-0005-0000-0000-000055000000}"/>
    <cellStyle name="Currency [0] 5 2" xfId="111" xr:uid="{00000000-0005-0000-0000-000056000000}"/>
    <cellStyle name="Currency [0] 6" xfId="112" xr:uid="{00000000-0005-0000-0000-000057000000}"/>
    <cellStyle name="Currency [0] 6 2" xfId="113" xr:uid="{00000000-0005-0000-0000-000058000000}"/>
    <cellStyle name="Currency [0] 7" xfId="114" xr:uid="{00000000-0005-0000-0000-000059000000}"/>
    <cellStyle name="Currency 10" xfId="115" xr:uid="{00000000-0005-0000-0000-00005A000000}"/>
    <cellStyle name="Currency 10 2" xfId="116" xr:uid="{00000000-0005-0000-0000-00005B000000}"/>
    <cellStyle name="Currency 11" xfId="117" xr:uid="{00000000-0005-0000-0000-00005C000000}"/>
    <cellStyle name="Currency 11 2" xfId="118" xr:uid="{00000000-0005-0000-0000-00005D000000}"/>
    <cellStyle name="Currency 12" xfId="119" xr:uid="{00000000-0005-0000-0000-00005E000000}"/>
    <cellStyle name="Currency 12 2" xfId="120" xr:uid="{00000000-0005-0000-0000-00005F000000}"/>
    <cellStyle name="Currency 13" xfId="121" xr:uid="{00000000-0005-0000-0000-000060000000}"/>
    <cellStyle name="Currency 13 2" xfId="122" xr:uid="{00000000-0005-0000-0000-000061000000}"/>
    <cellStyle name="Currency 14" xfId="123" xr:uid="{00000000-0005-0000-0000-000062000000}"/>
    <cellStyle name="Currency 15" xfId="124" xr:uid="{00000000-0005-0000-0000-000063000000}"/>
    <cellStyle name="Currency 2" xfId="125" xr:uid="{00000000-0005-0000-0000-000064000000}"/>
    <cellStyle name="Currency 2 2" xfId="126" xr:uid="{00000000-0005-0000-0000-000065000000}"/>
    <cellStyle name="Currency 2 2 2" xfId="127" xr:uid="{00000000-0005-0000-0000-000066000000}"/>
    <cellStyle name="Currency 2 2 2 2" xfId="128" xr:uid="{00000000-0005-0000-0000-000067000000}"/>
    <cellStyle name="Currency 2 2 3" xfId="129" xr:uid="{00000000-0005-0000-0000-000068000000}"/>
    <cellStyle name="Currency 2 2 3 2" xfId="130" xr:uid="{00000000-0005-0000-0000-000069000000}"/>
    <cellStyle name="Currency 2 2 4" xfId="131" xr:uid="{00000000-0005-0000-0000-00006A000000}"/>
    <cellStyle name="Currency 2 2 4 2" xfId="132" xr:uid="{00000000-0005-0000-0000-00006B000000}"/>
    <cellStyle name="Currency 2 2 5" xfId="133" xr:uid="{00000000-0005-0000-0000-00006C000000}"/>
    <cellStyle name="Currency 2 3" xfId="134" xr:uid="{00000000-0005-0000-0000-00006D000000}"/>
    <cellStyle name="Currency 2 3 2" xfId="135" xr:uid="{00000000-0005-0000-0000-00006E000000}"/>
    <cellStyle name="Currency 2 4" xfId="136" xr:uid="{00000000-0005-0000-0000-00006F000000}"/>
    <cellStyle name="Currency 2 4 2" xfId="137" xr:uid="{00000000-0005-0000-0000-000070000000}"/>
    <cellStyle name="Currency 2 5" xfId="138" xr:uid="{00000000-0005-0000-0000-000071000000}"/>
    <cellStyle name="Currency 2 5 2" xfId="139" xr:uid="{00000000-0005-0000-0000-000072000000}"/>
    <cellStyle name="Currency 2 6" xfId="140" xr:uid="{00000000-0005-0000-0000-000073000000}"/>
    <cellStyle name="Currency 3" xfId="141" xr:uid="{00000000-0005-0000-0000-000074000000}"/>
    <cellStyle name="Currency 3 2" xfId="142" xr:uid="{00000000-0005-0000-0000-000075000000}"/>
    <cellStyle name="Currency 3 2 2" xfId="143" xr:uid="{00000000-0005-0000-0000-000076000000}"/>
    <cellStyle name="Currency 3 3" xfId="144" xr:uid="{00000000-0005-0000-0000-000077000000}"/>
    <cellStyle name="Currency 3 3 2" xfId="145" xr:uid="{00000000-0005-0000-0000-000078000000}"/>
    <cellStyle name="Currency 3 4" xfId="146" xr:uid="{00000000-0005-0000-0000-000079000000}"/>
    <cellStyle name="Currency 3 4 2" xfId="147" xr:uid="{00000000-0005-0000-0000-00007A000000}"/>
    <cellStyle name="Currency 3 5" xfId="148" xr:uid="{00000000-0005-0000-0000-00007B000000}"/>
    <cellStyle name="Currency 4" xfId="149" xr:uid="{00000000-0005-0000-0000-00007C000000}"/>
    <cellStyle name="Currency 4 2" xfId="150" xr:uid="{00000000-0005-0000-0000-00007D000000}"/>
    <cellStyle name="Currency 4 2 2" xfId="151" xr:uid="{00000000-0005-0000-0000-00007E000000}"/>
    <cellStyle name="Currency 4 3" xfId="152" xr:uid="{00000000-0005-0000-0000-00007F000000}"/>
    <cellStyle name="Currency 4 3 2" xfId="153" xr:uid="{00000000-0005-0000-0000-000080000000}"/>
    <cellStyle name="Currency 4 4" xfId="154" xr:uid="{00000000-0005-0000-0000-000081000000}"/>
    <cellStyle name="Currency 4 4 2" xfId="155" xr:uid="{00000000-0005-0000-0000-000082000000}"/>
    <cellStyle name="Currency 4 5" xfId="156" xr:uid="{00000000-0005-0000-0000-000083000000}"/>
    <cellStyle name="Currency 5" xfId="157" xr:uid="{00000000-0005-0000-0000-000084000000}"/>
    <cellStyle name="Currency 5 2" xfId="158" xr:uid="{00000000-0005-0000-0000-000085000000}"/>
    <cellStyle name="Currency 5 2 2" xfId="159" xr:uid="{00000000-0005-0000-0000-000086000000}"/>
    <cellStyle name="Currency 5 3" xfId="160" xr:uid="{00000000-0005-0000-0000-000087000000}"/>
    <cellStyle name="Currency 5 3 2" xfId="161" xr:uid="{00000000-0005-0000-0000-000088000000}"/>
    <cellStyle name="Currency 5 4" xfId="162" xr:uid="{00000000-0005-0000-0000-000089000000}"/>
    <cellStyle name="Currency 5 4 2" xfId="163" xr:uid="{00000000-0005-0000-0000-00008A000000}"/>
    <cellStyle name="Currency 5 5" xfId="164" xr:uid="{00000000-0005-0000-0000-00008B000000}"/>
    <cellStyle name="Currency 6" xfId="165" xr:uid="{00000000-0005-0000-0000-00008C000000}"/>
    <cellStyle name="Currency 6 2" xfId="166" xr:uid="{00000000-0005-0000-0000-00008D000000}"/>
    <cellStyle name="Currency 7" xfId="167" xr:uid="{00000000-0005-0000-0000-00008E000000}"/>
    <cellStyle name="Currency 7 2" xfId="168" xr:uid="{00000000-0005-0000-0000-00008F000000}"/>
    <cellStyle name="Currency 8" xfId="169" xr:uid="{00000000-0005-0000-0000-000090000000}"/>
    <cellStyle name="Currency 8 2" xfId="170" xr:uid="{00000000-0005-0000-0000-000091000000}"/>
    <cellStyle name="Currency 9" xfId="171" xr:uid="{00000000-0005-0000-0000-000092000000}"/>
    <cellStyle name="Currency 9 2" xfId="172" xr:uid="{00000000-0005-0000-0000-000093000000}"/>
    <cellStyle name="DateStyle" xfId="173" xr:uid="{00000000-0005-0000-0000-000094000000}"/>
    <cellStyle name="DateTimeStyle" xfId="174" xr:uid="{00000000-0005-0000-0000-000095000000}"/>
    <cellStyle name="Decimal" xfId="175" xr:uid="{00000000-0005-0000-0000-000096000000}"/>
    <cellStyle name="DecimalWithBorder" xfId="176" xr:uid="{00000000-0005-0000-0000-000097000000}"/>
    <cellStyle name="DecimalWithBorder 2" xfId="177" xr:uid="{00000000-0005-0000-0000-000098000000}"/>
    <cellStyle name="DecimalWithBorder 2 2" xfId="178" xr:uid="{00000000-0005-0000-0000-000099000000}"/>
    <cellStyle name="DecimalWithBorder 2 3" xfId="179" xr:uid="{00000000-0005-0000-0000-00009A000000}"/>
    <cellStyle name="DecimalWithBorder 2 4" xfId="180" xr:uid="{00000000-0005-0000-0000-00009B000000}"/>
    <cellStyle name="DecimalWithBorder 3" xfId="181" xr:uid="{00000000-0005-0000-0000-00009C000000}"/>
    <cellStyle name="DecimalWithBorder 4" xfId="182" xr:uid="{00000000-0005-0000-0000-00009D000000}"/>
    <cellStyle name="DecimalWithBorder 5" xfId="183" xr:uid="{00000000-0005-0000-0000-00009E000000}"/>
    <cellStyle name="Énfasis1 2" xfId="184" xr:uid="{00000000-0005-0000-0000-00009F000000}"/>
    <cellStyle name="Énfasis1 2 2" xfId="185" xr:uid="{00000000-0005-0000-0000-0000A0000000}"/>
    <cellStyle name="EuroCurrency" xfId="186" xr:uid="{00000000-0005-0000-0000-0000A1000000}"/>
    <cellStyle name="EuroCurrencyWithBorder" xfId="187" xr:uid="{00000000-0005-0000-0000-0000A2000000}"/>
    <cellStyle name="EuroCurrencyWithBorder 2" xfId="188" xr:uid="{00000000-0005-0000-0000-0000A3000000}"/>
    <cellStyle name="EuroCurrencyWithBorder 2 2" xfId="189" xr:uid="{00000000-0005-0000-0000-0000A4000000}"/>
    <cellStyle name="EuroCurrencyWithBorder 2 3" xfId="190" xr:uid="{00000000-0005-0000-0000-0000A5000000}"/>
    <cellStyle name="EuroCurrencyWithBorder 2 4" xfId="191" xr:uid="{00000000-0005-0000-0000-0000A6000000}"/>
    <cellStyle name="EuroCurrencyWithBorder 3" xfId="192" xr:uid="{00000000-0005-0000-0000-0000A7000000}"/>
    <cellStyle name="EuroCurrencyWithBorder 4" xfId="193" xr:uid="{00000000-0005-0000-0000-0000A8000000}"/>
    <cellStyle name="EuroCurrencyWithBorder 5" xfId="194" xr:uid="{00000000-0005-0000-0000-0000A9000000}"/>
    <cellStyle name="HeaderStyle" xfId="195" xr:uid="{00000000-0005-0000-0000-0000AA000000}"/>
    <cellStyle name="HeaderSubTop" xfId="196" xr:uid="{00000000-0005-0000-0000-0000AB000000}"/>
    <cellStyle name="HeaderSubTopNoBold" xfId="197" xr:uid="{00000000-0005-0000-0000-0000AC000000}"/>
    <cellStyle name="HeaderTopBuyer" xfId="198" xr:uid="{00000000-0005-0000-0000-0000AD000000}"/>
    <cellStyle name="HeaderTopStyle" xfId="199" xr:uid="{00000000-0005-0000-0000-0000AE000000}"/>
    <cellStyle name="HeaderTopStyleAlignRight" xfId="200" xr:uid="{00000000-0005-0000-0000-0000AF000000}"/>
    <cellStyle name="MainTitle" xfId="201" xr:uid="{00000000-0005-0000-0000-0000B0000000}"/>
    <cellStyle name="MainTitle 2" xfId="202" xr:uid="{00000000-0005-0000-0000-0000B1000000}"/>
    <cellStyle name="MainTitle 2 2" xfId="203" xr:uid="{00000000-0005-0000-0000-0000B2000000}"/>
    <cellStyle name="MainTitle 2 3" xfId="204" xr:uid="{00000000-0005-0000-0000-0000B3000000}"/>
    <cellStyle name="MainTitle 2 4" xfId="205" xr:uid="{00000000-0005-0000-0000-0000B4000000}"/>
    <cellStyle name="MainTitle 3" xfId="206" xr:uid="{00000000-0005-0000-0000-0000B5000000}"/>
    <cellStyle name="MainTitle 4" xfId="207" xr:uid="{00000000-0005-0000-0000-0000B6000000}"/>
    <cellStyle name="MainTitle 5" xfId="208" xr:uid="{00000000-0005-0000-0000-0000B7000000}"/>
    <cellStyle name="Millares" xfId="3" builtinId="3"/>
    <cellStyle name="Millares 10" xfId="209" xr:uid="{00000000-0005-0000-0000-0000B9000000}"/>
    <cellStyle name="Millares 10 2" xfId="210" xr:uid="{00000000-0005-0000-0000-0000BA000000}"/>
    <cellStyle name="Millares 100" xfId="2865" xr:uid="{50D1DE3A-F7C3-40AC-9671-5E66F2BFB128}"/>
    <cellStyle name="Millares 151 5" xfId="2871" xr:uid="{2196EC2E-AC14-4358-8F91-73257A48FB5C}"/>
    <cellStyle name="Millares 2" xfId="4" xr:uid="{00000000-0005-0000-0000-0000BB000000}"/>
    <cellStyle name="Millares 2 2" xfId="5" xr:uid="{00000000-0005-0000-0000-0000BC000000}"/>
    <cellStyle name="Millares 2 2 2" xfId="211" xr:uid="{00000000-0005-0000-0000-0000BD000000}"/>
    <cellStyle name="Millares 2 3" xfId="212" xr:uid="{00000000-0005-0000-0000-0000BE000000}"/>
    <cellStyle name="Millares 2 3 2" xfId="213" xr:uid="{00000000-0005-0000-0000-0000BF000000}"/>
    <cellStyle name="Millares 2 3 2 2" xfId="214" xr:uid="{00000000-0005-0000-0000-0000C0000000}"/>
    <cellStyle name="Millares 2 3 3" xfId="215" xr:uid="{00000000-0005-0000-0000-0000C1000000}"/>
    <cellStyle name="Millares 2 3 4" xfId="216" xr:uid="{00000000-0005-0000-0000-0000C2000000}"/>
    <cellStyle name="Millares 2 4" xfId="217" xr:uid="{00000000-0005-0000-0000-0000C3000000}"/>
    <cellStyle name="Millares 2 4 2" xfId="218" xr:uid="{00000000-0005-0000-0000-0000C4000000}"/>
    <cellStyle name="Millares 2 4 3" xfId="219" xr:uid="{00000000-0005-0000-0000-0000C5000000}"/>
    <cellStyle name="Millares 2 5" xfId="220" xr:uid="{00000000-0005-0000-0000-0000C6000000}"/>
    <cellStyle name="Millares 2 5 2" xfId="221" xr:uid="{00000000-0005-0000-0000-0000C7000000}"/>
    <cellStyle name="Millares 2 6" xfId="222" xr:uid="{00000000-0005-0000-0000-0000C8000000}"/>
    <cellStyle name="Millares 2 6 2" xfId="223" xr:uid="{00000000-0005-0000-0000-0000C9000000}"/>
    <cellStyle name="Millares 3" xfId="6" xr:uid="{00000000-0005-0000-0000-0000CA000000}"/>
    <cellStyle name="Millares 3 2" xfId="7" xr:uid="{00000000-0005-0000-0000-0000CB000000}"/>
    <cellStyle name="Millares 3 3" xfId="224" xr:uid="{00000000-0005-0000-0000-0000CC000000}"/>
    <cellStyle name="Millares 3 3 2" xfId="225" xr:uid="{00000000-0005-0000-0000-0000CD000000}"/>
    <cellStyle name="Millares 3 4" xfId="226" xr:uid="{00000000-0005-0000-0000-0000CE000000}"/>
    <cellStyle name="Millares 3 4 4" xfId="2870" xr:uid="{9C580074-D9BA-48D5-9C42-96F82BFD6117}"/>
    <cellStyle name="Millares 4" xfId="8" xr:uid="{00000000-0005-0000-0000-0000CF000000}"/>
    <cellStyle name="Millares 4 2" xfId="227" xr:uid="{00000000-0005-0000-0000-0000D0000000}"/>
    <cellStyle name="Millares 5" xfId="228" xr:uid="{00000000-0005-0000-0000-0000D1000000}"/>
    <cellStyle name="Millares 5 2" xfId="229" xr:uid="{00000000-0005-0000-0000-0000D2000000}"/>
    <cellStyle name="Millares 5 3" xfId="230" xr:uid="{00000000-0005-0000-0000-0000D3000000}"/>
    <cellStyle name="Millares 5 4" xfId="231" xr:uid="{00000000-0005-0000-0000-0000D4000000}"/>
    <cellStyle name="Millares 5 5" xfId="232" xr:uid="{00000000-0005-0000-0000-0000D5000000}"/>
    <cellStyle name="Millares 6" xfId="233" xr:uid="{00000000-0005-0000-0000-0000D6000000}"/>
    <cellStyle name="Millares 6 2" xfId="234" xr:uid="{00000000-0005-0000-0000-0000D7000000}"/>
    <cellStyle name="Millares 6 2 2" xfId="235" xr:uid="{00000000-0005-0000-0000-0000D8000000}"/>
    <cellStyle name="Millares 6 3" xfId="236" xr:uid="{00000000-0005-0000-0000-0000D9000000}"/>
    <cellStyle name="Millares 6 3 2" xfId="237" xr:uid="{00000000-0005-0000-0000-0000DA000000}"/>
    <cellStyle name="Millares 6 4" xfId="238" xr:uid="{00000000-0005-0000-0000-0000DB000000}"/>
    <cellStyle name="Millares 7" xfId="239" xr:uid="{00000000-0005-0000-0000-0000DC000000}"/>
    <cellStyle name="Millares 7 2" xfId="240" xr:uid="{00000000-0005-0000-0000-0000DD000000}"/>
    <cellStyle name="Millares 8" xfId="241" xr:uid="{00000000-0005-0000-0000-0000DE000000}"/>
    <cellStyle name="Millares 8 2" xfId="242" xr:uid="{00000000-0005-0000-0000-0000DF000000}"/>
    <cellStyle name="Millares 9" xfId="243" xr:uid="{00000000-0005-0000-0000-0000E0000000}"/>
    <cellStyle name="Millares 9 2" xfId="244" xr:uid="{00000000-0005-0000-0000-0000E1000000}"/>
    <cellStyle name="Moneda [0]" xfId="2874" builtinId="7"/>
    <cellStyle name="Moneda [0] 2" xfId="246" xr:uid="{00000000-0005-0000-0000-0000E3000000}"/>
    <cellStyle name="Moneda [0] 2 2" xfId="247" xr:uid="{00000000-0005-0000-0000-0000E4000000}"/>
    <cellStyle name="Moneda [0] 2 2 2" xfId="248" xr:uid="{00000000-0005-0000-0000-0000E5000000}"/>
    <cellStyle name="Moneda [0] 2 2 2 2" xfId="249" xr:uid="{00000000-0005-0000-0000-0000E6000000}"/>
    <cellStyle name="Moneda [0] 2 2 3" xfId="250" xr:uid="{00000000-0005-0000-0000-0000E7000000}"/>
    <cellStyle name="Moneda [0] 2 2 4" xfId="251" xr:uid="{00000000-0005-0000-0000-0000E8000000}"/>
    <cellStyle name="Moneda [0] 2 3" xfId="252" xr:uid="{00000000-0005-0000-0000-0000E9000000}"/>
    <cellStyle name="Moneda [0] 2 3 2" xfId="253" xr:uid="{00000000-0005-0000-0000-0000EA000000}"/>
    <cellStyle name="Moneda [0] 2 4" xfId="254" xr:uid="{00000000-0005-0000-0000-0000EB000000}"/>
    <cellStyle name="Moneda [0] 2 5" xfId="255" xr:uid="{00000000-0005-0000-0000-0000EC000000}"/>
    <cellStyle name="Moneda [0] 3" xfId="256" xr:uid="{00000000-0005-0000-0000-0000ED000000}"/>
    <cellStyle name="Moneda [0] 3 2" xfId="257" xr:uid="{00000000-0005-0000-0000-0000EE000000}"/>
    <cellStyle name="Moneda [0] 3 2 2" xfId="258" xr:uid="{00000000-0005-0000-0000-0000EF000000}"/>
    <cellStyle name="Moneda [0] 3 2 2 2" xfId="259" xr:uid="{00000000-0005-0000-0000-0000F0000000}"/>
    <cellStyle name="Moneda [0] 3 2 3" xfId="260" xr:uid="{00000000-0005-0000-0000-0000F1000000}"/>
    <cellStyle name="Moneda [0] 3 2 3 2" xfId="261" xr:uid="{00000000-0005-0000-0000-0000F2000000}"/>
    <cellStyle name="Moneda [0] 3 2 4" xfId="262" xr:uid="{00000000-0005-0000-0000-0000F3000000}"/>
    <cellStyle name="Moneda [0] 3 2 4 2" xfId="263" xr:uid="{00000000-0005-0000-0000-0000F4000000}"/>
    <cellStyle name="Moneda [0] 3 2 5" xfId="264" xr:uid="{00000000-0005-0000-0000-0000F5000000}"/>
    <cellStyle name="Moneda [0] 3 3" xfId="265" xr:uid="{00000000-0005-0000-0000-0000F6000000}"/>
    <cellStyle name="Moneda [0] 3 3 2" xfId="266" xr:uid="{00000000-0005-0000-0000-0000F7000000}"/>
    <cellStyle name="Moneda [0] 3 4" xfId="267" xr:uid="{00000000-0005-0000-0000-0000F8000000}"/>
    <cellStyle name="Moneda [0] 3 4 2" xfId="268" xr:uid="{00000000-0005-0000-0000-0000F9000000}"/>
    <cellStyle name="Moneda [0] 3 5" xfId="269" xr:uid="{00000000-0005-0000-0000-0000FA000000}"/>
    <cellStyle name="Moneda [0] 3 5 2" xfId="270" xr:uid="{00000000-0005-0000-0000-0000FB000000}"/>
    <cellStyle name="Moneda [0] 3 6" xfId="271" xr:uid="{00000000-0005-0000-0000-0000FC000000}"/>
    <cellStyle name="Moneda [0] 3 7" xfId="272" xr:uid="{00000000-0005-0000-0000-0000FD000000}"/>
    <cellStyle name="Moneda [0] 4" xfId="273" xr:uid="{00000000-0005-0000-0000-0000FE000000}"/>
    <cellStyle name="Moneda [0] 4 2" xfId="274" xr:uid="{00000000-0005-0000-0000-0000FF000000}"/>
    <cellStyle name="Moneda [0] 4 2 2" xfId="275" xr:uid="{00000000-0005-0000-0000-000000010000}"/>
    <cellStyle name="Moneda [0] 4 3" xfId="276" xr:uid="{00000000-0005-0000-0000-000001010000}"/>
    <cellStyle name="Moneda [0] 4 3 2" xfId="277" xr:uid="{00000000-0005-0000-0000-000002010000}"/>
    <cellStyle name="Moneda [0] 4 4" xfId="278" xr:uid="{00000000-0005-0000-0000-000003010000}"/>
    <cellStyle name="Moneda [0] 4 4 2" xfId="279" xr:uid="{00000000-0005-0000-0000-000004010000}"/>
    <cellStyle name="Moneda [0] 4 5" xfId="280" xr:uid="{00000000-0005-0000-0000-000005010000}"/>
    <cellStyle name="Moneda [0] 5" xfId="281" xr:uid="{00000000-0005-0000-0000-000006010000}"/>
    <cellStyle name="Moneda [0] 5 2" xfId="282" xr:uid="{00000000-0005-0000-0000-000007010000}"/>
    <cellStyle name="Moneda [0] 5 2 2" xfId="283" xr:uid="{00000000-0005-0000-0000-000008010000}"/>
    <cellStyle name="Moneda [0] 5 3" xfId="284" xr:uid="{00000000-0005-0000-0000-000009010000}"/>
    <cellStyle name="Moneda [0] 5 3 2" xfId="285" xr:uid="{00000000-0005-0000-0000-00000A010000}"/>
    <cellStyle name="Moneda [0] 5 4" xfId="286" xr:uid="{00000000-0005-0000-0000-00000B010000}"/>
    <cellStyle name="Moneda [0] 5 4 2" xfId="287" xr:uid="{00000000-0005-0000-0000-00000C010000}"/>
    <cellStyle name="Moneda [0] 5 5" xfId="288" xr:uid="{00000000-0005-0000-0000-00000D010000}"/>
    <cellStyle name="Moneda [0] 6" xfId="289" xr:uid="{00000000-0005-0000-0000-00000E010000}"/>
    <cellStyle name="Moneda [0] 6 2" xfId="290" xr:uid="{00000000-0005-0000-0000-00000F010000}"/>
    <cellStyle name="Moneda [0] 7" xfId="291" xr:uid="{00000000-0005-0000-0000-000010010000}"/>
    <cellStyle name="Moneda [0] 7 2" xfId="292" xr:uid="{00000000-0005-0000-0000-000011010000}"/>
    <cellStyle name="Moneda [0] 8" xfId="293" xr:uid="{00000000-0005-0000-0000-000012010000}"/>
    <cellStyle name="Moneda [0] 8 2" xfId="294" xr:uid="{00000000-0005-0000-0000-000013010000}"/>
    <cellStyle name="Moneda [0] 9" xfId="295" xr:uid="{00000000-0005-0000-0000-000014010000}"/>
    <cellStyle name="Moneda [0] 9 2" xfId="296" xr:uid="{00000000-0005-0000-0000-000015010000}"/>
    <cellStyle name="Moneda 10" xfId="297" xr:uid="{00000000-0005-0000-0000-000016010000}"/>
    <cellStyle name="Moneda 10 10" xfId="298" xr:uid="{00000000-0005-0000-0000-000017010000}"/>
    <cellStyle name="Moneda 10 11" xfId="299" xr:uid="{00000000-0005-0000-0000-000018010000}"/>
    <cellStyle name="Moneda 10 2" xfId="300" xr:uid="{00000000-0005-0000-0000-000019010000}"/>
    <cellStyle name="Moneda 10 2 2" xfId="301" xr:uid="{00000000-0005-0000-0000-00001A010000}"/>
    <cellStyle name="Moneda 10 2 2 2" xfId="302" xr:uid="{00000000-0005-0000-0000-00001B010000}"/>
    <cellStyle name="Moneda 10 2 2 2 2" xfId="303" xr:uid="{00000000-0005-0000-0000-00001C010000}"/>
    <cellStyle name="Moneda 10 2 2 2 2 2" xfId="304" xr:uid="{00000000-0005-0000-0000-00001D010000}"/>
    <cellStyle name="Moneda 10 2 2 2 3" xfId="305" xr:uid="{00000000-0005-0000-0000-00001E010000}"/>
    <cellStyle name="Moneda 10 2 2 2 3 2" xfId="306" xr:uid="{00000000-0005-0000-0000-00001F010000}"/>
    <cellStyle name="Moneda 10 2 2 2 4" xfId="307" xr:uid="{00000000-0005-0000-0000-000020010000}"/>
    <cellStyle name="Moneda 10 2 2 2 4 2" xfId="308" xr:uid="{00000000-0005-0000-0000-000021010000}"/>
    <cellStyle name="Moneda 10 2 2 2 5" xfId="309" xr:uid="{00000000-0005-0000-0000-000022010000}"/>
    <cellStyle name="Moneda 10 2 2 3" xfId="310" xr:uid="{00000000-0005-0000-0000-000023010000}"/>
    <cellStyle name="Moneda 10 2 2 3 2" xfId="311" xr:uid="{00000000-0005-0000-0000-000024010000}"/>
    <cellStyle name="Moneda 10 2 2 4" xfId="312" xr:uid="{00000000-0005-0000-0000-000025010000}"/>
    <cellStyle name="Moneda 10 2 2 4 2" xfId="313" xr:uid="{00000000-0005-0000-0000-000026010000}"/>
    <cellStyle name="Moneda 10 2 2 5" xfId="314" xr:uid="{00000000-0005-0000-0000-000027010000}"/>
    <cellStyle name="Moneda 10 2 2 5 2" xfId="315" xr:uid="{00000000-0005-0000-0000-000028010000}"/>
    <cellStyle name="Moneda 10 2 2 6" xfId="316" xr:uid="{00000000-0005-0000-0000-000029010000}"/>
    <cellStyle name="Moneda 10 2 3" xfId="317" xr:uid="{00000000-0005-0000-0000-00002A010000}"/>
    <cellStyle name="Moneda 10 2 3 2" xfId="318" xr:uid="{00000000-0005-0000-0000-00002B010000}"/>
    <cellStyle name="Moneda 10 2 3 2 2" xfId="319" xr:uid="{00000000-0005-0000-0000-00002C010000}"/>
    <cellStyle name="Moneda 10 2 3 3" xfId="320" xr:uid="{00000000-0005-0000-0000-00002D010000}"/>
    <cellStyle name="Moneda 10 2 3 3 2" xfId="321" xr:uid="{00000000-0005-0000-0000-00002E010000}"/>
    <cellStyle name="Moneda 10 2 3 4" xfId="322" xr:uid="{00000000-0005-0000-0000-00002F010000}"/>
    <cellStyle name="Moneda 10 2 3 4 2" xfId="323" xr:uid="{00000000-0005-0000-0000-000030010000}"/>
    <cellStyle name="Moneda 10 2 3 5" xfId="324" xr:uid="{00000000-0005-0000-0000-000031010000}"/>
    <cellStyle name="Moneda 10 2 4" xfId="325" xr:uid="{00000000-0005-0000-0000-000032010000}"/>
    <cellStyle name="Moneda 10 2 4 2" xfId="326" xr:uid="{00000000-0005-0000-0000-000033010000}"/>
    <cellStyle name="Moneda 10 2 5" xfId="327" xr:uid="{00000000-0005-0000-0000-000034010000}"/>
    <cellStyle name="Moneda 10 2 5 2" xfId="328" xr:uid="{00000000-0005-0000-0000-000035010000}"/>
    <cellStyle name="Moneda 10 2 6" xfId="329" xr:uid="{00000000-0005-0000-0000-000036010000}"/>
    <cellStyle name="Moneda 10 2 6 2" xfId="330" xr:uid="{00000000-0005-0000-0000-000037010000}"/>
    <cellStyle name="Moneda 10 2 7" xfId="331" xr:uid="{00000000-0005-0000-0000-000038010000}"/>
    <cellStyle name="Moneda 10 2 8" xfId="332" xr:uid="{00000000-0005-0000-0000-000039010000}"/>
    <cellStyle name="Moneda 10 3" xfId="333" xr:uid="{00000000-0005-0000-0000-00003A010000}"/>
    <cellStyle name="Moneda 10 3 2" xfId="334" xr:uid="{00000000-0005-0000-0000-00003B010000}"/>
    <cellStyle name="Moneda 10 3 2 2" xfId="335" xr:uid="{00000000-0005-0000-0000-00003C010000}"/>
    <cellStyle name="Moneda 10 3 2 2 2" xfId="336" xr:uid="{00000000-0005-0000-0000-00003D010000}"/>
    <cellStyle name="Moneda 10 3 2 2 2 2" xfId="337" xr:uid="{00000000-0005-0000-0000-00003E010000}"/>
    <cellStyle name="Moneda 10 3 2 2 3" xfId="338" xr:uid="{00000000-0005-0000-0000-00003F010000}"/>
    <cellStyle name="Moneda 10 3 2 2 3 2" xfId="339" xr:uid="{00000000-0005-0000-0000-000040010000}"/>
    <cellStyle name="Moneda 10 3 2 2 4" xfId="340" xr:uid="{00000000-0005-0000-0000-000041010000}"/>
    <cellStyle name="Moneda 10 3 2 2 4 2" xfId="341" xr:uid="{00000000-0005-0000-0000-000042010000}"/>
    <cellStyle name="Moneda 10 3 2 2 5" xfId="342" xr:uid="{00000000-0005-0000-0000-000043010000}"/>
    <cellStyle name="Moneda 10 3 2 3" xfId="343" xr:uid="{00000000-0005-0000-0000-000044010000}"/>
    <cellStyle name="Moneda 10 3 2 3 2" xfId="344" xr:uid="{00000000-0005-0000-0000-000045010000}"/>
    <cellStyle name="Moneda 10 3 2 4" xfId="345" xr:uid="{00000000-0005-0000-0000-000046010000}"/>
    <cellStyle name="Moneda 10 3 2 4 2" xfId="346" xr:uid="{00000000-0005-0000-0000-000047010000}"/>
    <cellStyle name="Moneda 10 3 2 5" xfId="347" xr:uid="{00000000-0005-0000-0000-000048010000}"/>
    <cellStyle name="Moneda 10 3 2 5 2" xfId="348" xr:uid="{00000000-0005-0000-0000-000049010000}"/>
    <cellStyle name="Moneda 10 3 2 6" xfId="349" xr:uid="{00000000-0005-0000-0000-00004A010000}"/>
    <cellStyle name="Moneda 10 3 3" xfId="350" xr:uid="{00000000-0005-0000-0000-00004B010000}"/>
    <cellStyle name="Moneda 10 3 3 2" xfId="351" xr:uid="{00000000-0005-0000-0000-00004C010000}"/>
    <cellStyle name="Moneda 10 3 3 2 2" xfId="352" xr:uid="{00000000-0005-0000-0000-00004D010000}"/>
    <cellStyle name="Moneda 10 3 3 3" xfId="353" xr:uid="{00000000-0005-0000-0000-00004E010000}"/>
    <cellStyle name="Moneda 10 3 3 3 2" xfId="354" xr:uid="{00000000-0005-0000-0000-00004F010000}"/>
    <cellStyle name="Moneda 10 3 3 4" xfId="355" xr:uid="{00000000-0005-0000-0000-000050010000}"/>
    <cellStyle name="Moneda 10 3 3 4 2" xfId="356" xr:uid="{00000000-0005-0000-0000-000051010000}"/>
    <cellStyle name="Moneda 10 3 3 5" xfId="357" xr:uid="{00000000-0005-0000-0000-000052010000}"/>
    <cellStyle name="Moneda 10 3 4" xfId="358" xr:uid="{00000000-0005-0000-0000-000053010000}"/>
    <cellStyle name="Moneda 10 3 4 2" xfId="359" xr:uid="{00000000-0005-0000-0000-000054010000}"/>
    <cellStyle name="Moneda 10 3 5" xfId="360" xr:uid="{00000000-0005-0000-0000-000055010000}"/>
    <cellStyle name="Moneda 10 3 5 2" xfId="361" xr:uid="{00000000-0005-0000-0000-000056010000}"/>
    <cellStyle name="Moneda 10 3 6" xfId="362" xr:uid="{00000000-0005-0000-0000-000057010000}"/>
    <cellStyle name="Moneda 10 3 6 2" xfId="363" xr:uid="{00000000-0005-0000-0000-000058010000}"/>
    <cellStyle name="Moneda 10 3 7" xfId="364" xr:uid="{00000000-0005-0000-0000-000059010000}"/>
    <cellStyle name="Moneda 10 4" xfId="365" xr:uid="{00000000-0005-0000-0000-00005A010000}"/>
    <cellStyle name="Moneda 10 4 2" xfId="366" xr:uid="{00000000-0005-0000-0000-00005B010000}"/>
    <cellStyle name="Moneda 10 4 2 2" xfId="367" xr:uid="{00000000-0005-0000-0000-00005C010000}"/>
    <cellStyle name="Moneda 10 4 2 2 2" xfId="368" xr:uid="{00000000-0005-0000-0000-00005D010000}"/>
    <cellStyle name="Moneda 10 4 2 2 2 2" xfId="369" xr:uid="{00000000-0005-0000-0000-00005E010000}"/>
    <cellStyle name="Moneda 10 4 2 2 3" xfId="370" xr:uid="{00000000-0005-0000-0000-00005F010000}"/>
    <cellStyle name="Moneda 10 4 2 2 3 2" xfId="371" xr:uid="{00000000-0005-0000-0000-000060010000}"/>
    <cellStyle name="Moneda 10 4 2 2 4" xfId="372" xr:uid="{00000000-0005-0000-0000-000061010000}"/>
    <cellStyle name="Moneda 10 4 2 2 4 2" xfId="373" xr:uid="{00000000-0005-0000-0000-000062010000}"/>
    <cellStyle name="Moneda 10 4 2 2 5" xfId="374" xr:uid="{00000000-0005-0000-0000-000063010000}"/>
    <cellStyle name="Moneda 10 4 2 3" xfId="375" xr:uid="{00000000-0005-0000-0000-000064010000}"/>
    <cellStyle name="Moneda 10 4 2 3 2" xfId="376" xr:uid="{00000000-0005-0000-0000-000065010000}"/>
    <cellStyle name="Moneda 10 4 2 4" xfId="377" xr:uid="{00000000-0005-0000-0000-000066010000}"/>
    <cellStyle name="Moneda 10 4 2 4 2" xfId="378" xr:uid="{00000000-0005-0000-0000-000067010000}"/>
    <cellStyle name="Moneda 10 4 2 5" xfId="379" xr:uid="{00000000-0005-0000-0000-000068010000}"/>
    <cellStyle name="Moneda 10 4 2 5 2" xfId="380" xr:uid="{00000000-0005-0000-0000-000069010000}"/>
    <cellStyle name="Moneda 10 4 2 6" xfId="381" xr:uid="{00000000-0005-0000-0000-00006A010000}"/>
    <cellStyle name="Moneda 10 4 3" xfId="382" xr:uid="{00000000-0005-0000-0000-00006B010000}"/>
    <cellStyle name="Moneda 10 4 3 2" xfId="383" xr:uid="{00000000-0005-0000-0000-00006C010000}"/>
    <cellStyle name="Moneda 10 4 3 2 2" xfId="384" xr:uid="{00000000-0005-0000-0000-00006D010000}"/>
    <cellStyle name="Moneda 10 4 3 3" xfId="385" xr:uid="{00000000-0005-0000-0000-00006E010000}"/>
    <cellStyle name="Moneda 10 4 3 3 2" xfId="386" xr:uid="{00000000-0005-0000-0000-00006F010000}"/>
    <cellStyle name="Moneda 10 4 3 4" xfId="387" xr:uid="{00000000-0005-0000-0000-000070010000}"/>
    <cellStyle name="Moneda 10 4 3 4 2" xfId="388" xr:uid="{00000000-0005-0000-0000-000071010000}"/>
    <cellStyle name="Moneda 10 4 3 5" xfId="389" xr:uid="{00000000-0005-0000-0000-000072010000}"/>
    <cellStyle name="Moneda 10 4 4" xfId="390" xr:uid="{00000000-0005-0000-0000-000073010000}"/>
    <cellStyle name="Moneda 10 4 4 2" xfId="391" xr:uid="{00000000-0005-0000-0000-000074010000}"/>
    <cellStyle name="Moneda 10 4 5" xfId="392" xr:uid="{00000000-0005-0000-0000-000075010000}"/>
    <cellStyle name="Moneda 10 4 5 2" xfId="393" xr:uid="{00000000-0005-0000-0000-000076010000}"/>
    <cellStyle name="Moneda 10 4 6" xfId="394" xr:uid="{00000000-0005-0000-0000-000077010000}"/>
    <cellStyle name="Moneda 10 4 6 2" xfId="395" xr:uid="{00000000-0005-0000-0000-000078010000}"/>
    <cellStyle name="Moneda 10 4 7" xfId="396" xr:uid="{00000000-0005-0000-0000-000079010000}"/>
    <cellStyle name="Moneda 10 5" xfId="397" xr:uid="{00000000-0005-0000-0000-00007A010000}"/>
    <cellStyle name="Moneda 10 5 2" xfId="398" xr:uid="{00000000-0005-0000-0000-00007B010000}"/>
    <cellStyle name="Moneda 10 5 2 2" xfId="399" xr:uid="{00000000-0005-0000-0000-00007C010000}"/>
    <cellStyle name="Moneda 10 5 2 2 2" xfId="400" xr:uid="{00000000-0005-0000-0000-00007D010000}"/>
    <cellStyle name="Moneda 10 5 2 3" xfId="401" xr:uid="{00000000-0005-0000-0000-00007E010000}"/>
    <cellStyle name="Moneda 10 5 2 3 2" xfId="402" xr:uid="{00000000-0005-0000-0000-00007F010000}"/>
    <cellStyle name="Moneda 10 5 2 4" xfId="403" xr:uid="{00000000-0005-0000-0000-000080010000}"/>
    <cellStyle name="Moneda 10 5 2 4 2" xfId="404" xr:uid="{00000000-0005-0000-0000-000081010000}"/>
    <cellStyle name="Moneda 10 5 2 5" xfId="405" xr:uid="{00000000-0005-0000-0000-000082010000}"/>
    <cellStyle name="Moneda 10 5 3" xfId="406" xr:uid="{00000000-0005-0000-0000-000083010000}"/>
    <cellStyle name="Moneda 10 5 3 2" xfId="407" xr:uid="{00000000-0005-0000-0000-000084010000}"/>
    <cellStyle name="Moneda 10 5 4" xfId="408" xr:uid="{00000000-0005-0000-0000-000085010000}"/>
    <cellStyle name="Moneda 10 5 4 2" xfId="409" xr:uid="{00000000-0005-0000-0000-000086010000}"/>
    <cellStyle name="Moneda 10 5 5" xfId="410" xr:uid="{00000000-0005-0000-0000-000087010000}"/>
    <cellStyle name="Moneda 10 5 5 2" xfId="411" xr:uid="{00000000-0005-0000-0000-000088010000}"/>
    <cellStyle name="Moneda 10 5 6" xfId="412" xr:uid="{00000000-0005-0000-0000-000089010000}"/>
    <cellStyle name="Moneda 10 6" xfId="413" xr:uid="{00000000-0005-0000-0000-00008A010000}"/>
    <cellStyle name="Moneda 10 6 2" xfId="414" xr:uid="{00000000-0005-0000-0000-00008B010000}"/>
    <cellStyle name="Moneda 10 6 2 2" xfId="415" xr:uid="{00000000-0005-0000-0000-00008C010000}"/>
    <cellStyle name="Moneda 10 6 3" xfId="416" xr:uid="{00000000-0005-0000-0000-00008D010000}"/>
    <cellStyle name="Moneda 10 6 3 2" xfId="417" xr:uid="{00000000-0005-0000-0000-00008E010000}"/>
    <cellStyle name="Moneda 10 6 4" xfId="418" xr:uid="{00000000-0005-0000-0000-00008F010000}"/>
    <cellStyle name="Moneda 10 6 4 2" xfId="419" xr:uid="{00000000-0005-0000-0000-000090010000}"/>
    <cellStyle name="Moneda 10 6 5" xfId="420" xr:uid="{00000000-0005-0000-0000-000091010000}"/>
    <cellStyle name="Moneda 10 7" xfId="421" xr:uid="{00000000-0005-0000-0000-000092010000}"/>
    <cellStyle name="Moneda 10 7 2" xfId="422" xr:uid="{00000000-0005-0000-0000-000093010000}"/>
    <cellStyle name="Moneda 10 8" xfId="423" xr:uid="{00000000-0005-0000-0000-000094010000}"/>
    <cellStyle name="Moneda 10 8 2" xfId="424" xr:uid="{00000000-0005-0000-0000-000095010000}"/>
    <cellStyle name="Moneda 10 9" xfId="425" xr:uid="{00000000-0005-0000-0000-000096010000}"/>
    <cellStyle name="Moneda 10 9 2" xfId="426" xr:uid="{00000000-0005-0000-0000-000097010000}"/>
    <cellStyle name="Moneda 11" xfId="427" xr:uid="{00000000-0005-0000-0000-000098010000}"/>
    <cellStyle name="Moneda 11 10" xfId="428" xr:uid="{00000000-0005-0000-0000-000099010000}"/>
    <cellStyle name="Moneda 11 11" xfId="429" xr:uid="{00000000-0005-0000-0000-00009A010000}"/>
    <cellStyle name="Moneda 11 2" xfId="430" xr:uid="{00000000-0005-0000-0000-00009B010000}"/>
    <cellStyle name="Moneda 11 2 2" xfId="431" xr:uid="{00000000-0005-0000-0000-00009C010000}"/>
    <cellStyle name="Moneda 11 2 2 2" xfId="432" xr:uid="{00000000-0005-0000-0000-00009D010000}"/>
    <cellStyle name="Moneda 11 2 2 2 2" xfId="433" xr:uid="{00000000-0005-0000-0000-00009E010000}"/>
    <cellStyle name="Moneda 11 2 2 2 2 2" xfId="434" xr:uid="{00000000-0005-0000-0000-00009F010000}"/>
    <cellStyle name="Moneda 11 2 2 2 3" xfId="435" xr:uid="{00000000-0005-0000-0000-0000A0010000}"/>
    <cellStyle name="Moneda 11 2 2 2 3 2" xfId="436" xr:uid="{00000000-0005-0000-0000-0000A1010000}"/>
    <cellStyle name="Moneda 11 2 2 2 4" xfId="437" xr:uid="{00000000-0005-0000-0000-0000A2010000}"/>
    <cellStyle name="Moneda 11 2 2 2 4 2" xfId="438" xr:uid="{00000000-0005-0000-0000-0000A3010000}"/>
    <cellStyle name="Moneda 11 2 2 2 5" xfId="439" xr:uid="{00000000-0005-0000-0000-0000A4010000}"/>
    <cellStyle name="Moneda 11 2 2 3" xfId="440" xr:uid="{00000000-0005-0000-0000-0000A5010000}"/>
    <cellStyle name="Moneda 11 2 2 3 2" xfId="441" xr:uid="{00000000-0005-0000-0000-0000A6010000}"/>
    <cellStyle name="Moneda 11 2 2 4" xfId="442" xr:uid="{00000000-0005-0000-0000-0000A7010000}"/>
    <cellStyle name="Moneda 11 2 2 4 2" xfId="443" xr:uid="{00000000-0005-0000-0000-0000A8010000}"/>
    <cellStyle name="Moneda 11 2 2 5" xfId="444" xr:uid="{00000000-0005-0000-0000-0000A9010000}"/>
    <cellStyle name="Moneda 11 2 2 5 2" xfId="445" xr:uid="{00000000-0005-0000-0000-0000AA010000}"/>
    <cellStyle name="Moneda 11 2 2 6" xfId="446" xr:uid="{00000000-0005-0000-0000-0000AB010000}"/>
    <cellStyle name="Moneda 11 2 3" xfId="447" xr:uid="{00000000-0005-0000-0000-0000AC010000}"/>
    <cellStyle name="Moneda 11 2 3 2" xfId="448" xr:uid="{00000000-0005-0000-0000-0000AD010000}"/>
    <cellStyle name="Moneda 11 2 3 2 2" xfId="449" xr:uid="{00000000-0005-0000-0000-0000AE010000}"/>
    <cellStyle name="Moneda 11 2 3 3" xfId="450" xr:uid="{00000000-0005-0000-0000-0000AF010000}"/>
    <cellStyle name="Moneda 11 2 3 3 2" xfId="451" xr:uid="{00000000-0005-0000-0000-0000B0010000}"/>
    <cellStyle name="Moneda 11 2 3 4" xfId="452" xr:uid="{00000000-0005-0000-0000-0000B1010000}"/>
    <cellStyle name="Moneda 11 2 3 4 2" xfId="453" xr:uid="{00000000-0005-0000-0000-0000B2010000}"/>
    <cellStyle name="Moneda 11 2 3 5" xfId="454" xr:uid="{00000000-0005-0000-0000-0000B3010000}"/>
    <cellStyle name="Moneda 11 2 4" xfId="455" xr:uid="{00000000-0005-0000-0000-0000B4010000}"/>
    <cellStyle name="Moneda 11 2 4 2" xfId="456" xr:uid="{00000000-0005-0000-0000-0000B5010000}"/>
    <cellStyle name="Moneda 11 2 5" xfId="457" xr:uid="{00000000-0005-0000-0000-0000B6010000}"/>
    <cellStyle name="Moneda 11 2 5 2" xfId="458" xr:uid="{00000000-0005-0000-0000-0000B7010000}"/>
    <cellStyle name="Moneda 11 2 6" xfId="459" xr:uid="{00000000-0005-0000-0000-0000B8010000}"/>
    <cellStyle name="Moneda 11 2 6 2" xfId="460" xr:uid="{00000000-0005-0000-0000-0000B9010000}"/>
    <cellStyle name="Moneda 11 2 7" xfId="461" xr:uid="{00000000-0005-0000-0000-0000BA010000}"/>
    <cellStyle name="Moneda 11 2 8" xfId="462" xr:uid="{00000000-0005-0000-0000-0000BB010000}"/>
    <cellStyle name="Moneda 11 3" xfId="463" xr:uid="{00000000-0005-0000-0000-0000BC010000}"/>
    <cellStyle name="Moneda 11 3 2" xfId="464" xr:uid="{00000000-0005-0000-0000-0000BD010000}"/>
    <cellStyle name="Moneda 11 3 2 2" xfId="465" xr:uid="{00000000-0005-0000-0000-0000BE010000}"/>
    <cellStyle name="Moneda 11 3 2 2 2" xfId="466" xr:uid="{00000000-0005-0000-0000-0000BF010000}"/>
    <cellStyle name="Moneda 11 3 2 2 2 2" xfId="467" xr:uid="{00000000-0005-0000-0000-0000C0010000}"/>
    <cellStyle name="Moneda 11 3 2 2 3" xfId="468" xr:uid="{00000000-0005-0000-0000-0000C1010000}"/>
    <cellStyle name="Moneda 11 3 2 2 3 2" xfId="469" xr:uid="{00000000-0005-0000-0000-0000C2010000}"/>
    <cellStyle name="Moneda 11 3 2 2 4" xfId="470" xr:uid="{00000000-0005-0000-0000-0000C3010000}"/>
    <cellStyle name="Moneda 11 3 2 2 4 2" xfId="471" xr:uid="{00000000-0005-0000-0000-0000C4010000}"/>
    <cellStyle name="Moneda 11 3 2 2 5" xfId="472" xr:uid="{00000000-0005-0000-0000-0000C5010000}"/>
    <cellStyle name="Moneda 11 3 2 3" xfId="473" xr:uid="{00000000-0005-0000-0000-0000C6010000}"/>
    <cellStyle name="Moneda 11 3 2 3 2" xfId="474" xr:uid="{00000000-0005-0000-0000-0000C7010000}"/>
    <cellStyle name="Moneda 11 3 2 4" xfId="475" xr:uid="{00000000-0005-0000-0000-0000C8010000}"/>
    <cellStyle name="Moneda 11 3 2 4 2" xfId="476" xr:uid="{00000000-0005-0000-0000-0000C9010000}"/>
    <cellStyle name="Moneda 11 3 2 5" xfId="477" xr:uid="{00000000-0005-0000-0000-0000CA010000}"/>
    <cellStyle name="Moneda 11 3 2 5 2" xfId="478" xr:uid="{00000000-0005-0000-0000-0000CB010000}"/>
    <cellStyle name="Moneda 11 3 2 6" xfId="479" xr:uid="{00000000-0005-0000-0000-0000CC010000}"/>
    <cellStyle name="Moneda 11 3 3" xfId="480" xr:uid="{00000000-0005-0000-0000-0000CD010000}"/>
    <cellStyle name="Moneda 11 3 3 2" xfId="481" xr:uid="{00000000-0005-0000-0000-0000CE010000}"/>
    <cellStyle name="Moneda 11 3 3 2 2" xfId="482" xr:uid="{00000000-0005-0000-0000-0000CF010000}"/>
    <cellStyle name="Moneda 11 3 3 3" xfId="483" xr:uid="{00000000-0005-0000-0000-0000D0010000}"/>
    <cellStyle name="Moneda 11 3 3 3 2" xfId="484" xr:uid="{00000000-0005-0000-0000-0000D1010000}"/>
    <cellStyle name="Moneda 11 3 3 4" xfId="485" xr:uid="{00000000-0005-0000-0000-0000D2010000}"/>
    <cellStyle name="Moneda 11 3 3 4 2" xfId="486" xr:uid="{00000000-0005-0000-0000-0000D3010000}"/>
    <cellStyle name="Moneda 11 3 3 5" xfId="487" xr:uid="{00000000-0005-0000-0000-0000D4010000}"/>
    <cellStyle name="Moneda 11 3 4" xfId="488" xr:uid="{00000000-0005-0000-0000-0000D5010000}"/>
    <cellStyle name="Moneda 11 3 4 2" xfId="489" xr:uid="{00000000-0005-0000-0000-0000D6010000}"/>
    <cellStyle name="Moneda 11 3 5" xfId="490" xr:uid="{00000000-0005-0000-0000-0000D7010000}"/>
    <cellStyle name="Moneda 11 3 5 2" xfId="491" xr:uid="{00000000-0005-0000-0000-0000D8010000}"/>
    <cellStyle name="Moneda 11 3 6" xfId="492" xr:uid="{00000000-0005-0000-0000-0000D9010000}"/>
    <cellStyle name="Moneda 11 3 6 2" xfId="493" xr:uid="{00000000-0005-0000-0000-0000DA010000}"/>
    <cellStyle name="Moneda 11 3 7" xfId="494" xr:uid="{00000000-0005-0000-0000-0000DB010000}"/>
    <cellStyle name="Moneda 11 4" xfId="495" xr:uid="{00000000-0005-0000-0000-0000DC010000}"/>
    <cellStyle name="Moneda 11 4 2" xfId="496" xr:uid="{00000000-0005-0000-0000-0000DD010000}"/>
    <cellStyle name="Moneda 11 4 2 2" xfId="497" xr:uid="{00000000-0005-0000-0000-0000DE010000}"/>
    <cellStyle name="Moneda 11 4 2 2 2" xfId="498" xr:uid="{00000000-0005-0000-0000-0000DF010000}"/>
    <cellStyle name="Moneda 11 4 2 2 2 2" xfId="499" xr:uid="{00000000-0005-0000-0000-0000E0010000}"/>
    <cellStyle name="Moneda 11 4 2 2 3" xfId="500" xr:uid="{00000000-0005-0000-0000-0000E1010000}"/>
    <cellStyle name="Moneda 11 4 2 2 3 2" xfId="501" xr:uid="{00000000-0005-0000-0000-0000E2010000}"/>
    <cellStyle name="Moneda 11 4 2 2 4" xfId="502" xr:uid="{00000000-0005-0000-0000-0000E3010000}"/>
    <cellStyle name="Moneda 11 4 2 2 4 2" xfId="503" xr:uid="{00000000-0005-0000-0000-0000E4010000}"/>
    <cellStyle name="Moneda 11 4 2 2 5" xfId="504" xr:uid="{00000000-0005-0000-0000-0000E5010000}"/>
    <cellStyle name="Moneda 11 4 2 3" xfId="505" xr:uid="{00000000-0005-0000-0000-0000E6010000}"/>
    <cellStyle name="Moneda 11 4 2 3 2" xfId="506" xr:uid="{00000000-0005-0000-0000-0000E7010000}"/>
    <cellStyle name="Moneda 11 4 2 4" xfId="507" xr:uid="{00000000-0005-0000-0000-0000E8010000}"/>
    <cellStyle name="Moneda 11 4 2 4 2" xfId="508" xr:uid="{00000000-0005-0000-0000-0000E9010000}"/>
    <cellStyle name="Moneda 11 4 2 5" xfId="509" xr:uid="{00000000-0005-0000-0000-0000EA010000}"/>
    <cellStyle name="Moneda 11 4 2 5 2" xfId="510" xr:uid="{00000000-0005-0000-0000-0000EB010000}"/>
    <cellStyle name="Moneda 11 4 2 6" xfId="511" xr:uid="{00000000-0005-0000-0000-0000EC010000}"/>
    <cellStyle name="Moneda 11 4 3" xfId="512" xr:uid="{00000000-0005-0000-0000-0000ED010000}"/>
    <cellStyle name="Moneda 11 4 3 2" xfId="513" xr:uid="{00000000-0005-0000-0000-0000EE010000}"/>
    <cellStyle name="Moneda 11 4 3 2 2" xfId="514" xr:uid="{00000000-0005-0000-0000-0000EF010000}"/>
    <cellStyle name="Moneda 11 4 3 3" xfId="515" xr:uid="{00000000-0005-0000-0000-0000F0010000}"/>
    <cellStyle name="Moneda 11 4 3 3 2" xfId="516" xr:uid="{00000000-0005-0000-0000-0000F1010000}"/>
    <cellStyle name="Moneda 11 4 3 4" xfId="517" xr:uid="{00000000-0005-0000-0000-0000F2010000}"/>
    <cellStyle name="Moneda 11 4 3 4 2" xfId="518" xr:uid="{00000000-0005-0000-0000-0000F3010000}"/>
    <cellStyle name="Moneda 11 4 3 5" xfId="519" xr:uid="{00000000-0005-0000-0000-0000F4010000}"/>
    <cellStyle name="Moneda 11 4 4" xfId="520" xr:uid="{00000000-0005-0000-0000-0000F5010000}"/>
    <cellStyle name="Moneda 11 4 4 2" xfId="521" xr:uid="{00000000-0005-0000-0000-0000F6010000}"/>
    <cellStyle name="Moneda 11 4 5" xfId="522" xr:uid="{00000000-0005-0000-0000-0000F7010000}"/>
    <cellStyle name="Moneda 11 4 5 2" xfId="523" xr:uid="{00000000-0005-0000-0000-0000F8010000}"/>
    <cellStyle name="Moneda 11 4 6" xfId="524" xr:uid="{00000000-0005-0000-0000-0000F9010000}"/>
    <cellStyle name="Moneda 11 4 6 2" xfId="525" xr:uid="{00000000-0005-0000-0000-0000FA010000}"/>
    <cellStyle name="Moneda 11 4 7" xfId="526" xr:uid="{00000000-0005-0000-0000-0000FB010000}"/>
    <cellStyle name="Moneda 11 5" xfId="527" xr:uid="{00000000-0005-0000-0000-0000FC010000}"/>
    <cellStyle name="Moneda 11 5 2" xfId="528" xr:uid="{00000000-0005-0000-0000-0000FD010000}"/>
    <cellStyle name="Moneda 11 5 2 2" xfId="529" xr:uid="{00000000-0005-0000-0000-0000FE010000}"/>
    <cellStyle name="Moneda 11 5 2 2 2" xfId="530" xr:uid="{00000000-0005-0000-0000-0000FF010000}"/>
    <cellStyle name="Moneda 11 5 2 3" xfId="531" xr:uid="{00000000-0005-0000-0000-000000020000}"/>
    <cellStyle name="Moneda 11 5 2 3 2" xfId="532" xr:uid="{00000000-0005-0000-0000-000001020000}"/>
    <cellStyle name="Moneda 11 5 2 4" xfId="533" xr:uid="{00000000-0005-0000-0000-000002020000}"/>
    <cellStyle name="Moneda 11 5 2 4 2" xfId="534" xr:uid="{00000000-0005-0000-0000-000003020000}"/>
    <cellStyle name="Moneda 11 5 2 5" xfId="535" xr:uid="{00000000-0005-0000-0000-000004020000}"/>
    <cellStyle name="Moneda 11 5 3" xfId="536" xr:uid="{00000000-0005-0000-0000-000005020000}"/>
    <cellStyle name="Moneda 11 5 3 2" xfId="537" xr:uid="{00000000-0005-0000-0000-000006020000}"/>
    <cellStyle name="Moneda 11 5 4" xfId="538" xr:uid="{00000000-0005-0000-0000-000007020000}"/>
    <cellStyle name="Moneda 11 5 4 2" xfId="539" xr:uid="{00000000-0005-0000-0000-000008020000}"/>
    <cellStyle name="Moneda 11 5 5" xfId="540" xr:uid="{00000000-0005-0000-0000-000009020000}"/>
    <cellStyle name="Moneda 11 5 5 2" xfId="541" xr:uid="{00000000-0005-0000-0000-00000A020000}"/>
    <cellStyle name="Moneda 11 5 6" xfId="542" xr:uid="{00000000-0005-0000-0000-00000B020000}"/>
    <cellStyle name="Moneda 11 6" xfId="543" xr:uid="{00000000-0005-0000-0000-00000C020000}"/>
    <cellStyle name="Moneda 11 6 2" xfId="544" xr:uid="{00000000-0005-0000-0000-00000D020000}"/>
    <cellStyle name="Moneda 11 6 2 2" xfId="545" xr:uid="{00000000-0005-0000-0000-00000E020000}"/>
    <cellStyle name="Moneda 11 6 3" xfId="546" xr:uid="{00000000-0005-0000-0000-00000F020000}"/>
    <cellStyle name="Moneda 11 6 3 2" xfId="547" xr:uid="{00000000-0005-0000-0000-000010020000}"/>
    <cellStyle name="Moneda 11 6 4" xfId="548" xr:uid="{00000000-0005-0000-0000-000011020000}"/>
    <cellStyle name="Moneda 11 6 4 2" xfId="549" xr:uid="{00000000-0005-0000-0000-000012020000}"/>
    <cellStyle name="Moneda 11 6 5" xfId="550" xr:uid="{00000000-0005-0000-0000-000013020000}"/>
    <cellStyle name="Moneda 11 7" xfId="551" xr:uid="{00000000-0005-0000-0000-000014020000}"/>
    <cellStyle name="Moneda 11 7 2" xfId="552" xr:uid="{00000000-0005-0000-0000-000015020000}"/>
    <cellStyle name="Moneda 11 8" xfId="553" xr:uid="{00000000-0005-0000-0000-000016020000}"/>
    <cellStyle name="Moneda 11 8 2" xfId="554" xr:uid="{00000000-0005-0000-0000-000017020000}"/>
    <cellStyle name="Moneda 11 9" xfId="555" xr:uid="{00000000-0005-0000-0000-000018020000}"/>
    <cellStyle name="Moneda 11 9 2" xfId="556" xr:uid="{00000000-0005-0000-0000-000019020000}"/>
    <cellStyle name="Moneda 12" xfId="557" xr:uid="{00000000-0005-0000-0000-00001A020000}"/>
    <cellStyle name="Moneda 12 2" xfId="558" xr:uid="{00000000-0005-0000-0000-00001B020000}"/>
    <cellStyle name="Moneda 12 2 2" xfId="559" xr:uid="{00000000-0005-0000-0000-00001C020000}"/>
    <cellStyle name="Moneda 12 2 2 2" xfId="560" xr:uid="{00000000-0005-0000-0000-00001D020000}"/>
    <cellStyle name="Moneda 12 2 2 2 2" xfId="561" xr:uid="{00000000-0005-0000-0000-00001E020000}"/>
    <cellStyle name="Moneda 12 2 2 2 2 2" xfId="562" xr:uid="{00000000-0005-0000-0000-00001F020000}"/>
    <cellStyle name="Moneda 12 2 2 2 3" xfId="563" xr:uid="{00000000-0005-0000-0000-000020020000}"/>
    <cellStyle name="Moneda 12 2 2 2 3 2" xfId="564" xr:uid="{00000000-0005-0000-0000-000021020000}"/>
    <cellStyle name="Moneda 12 2 2 2 4" xfId="565" xr:uid="{00000000-0005-0000-0000-000022020000}"/>
    <cellStyle name="Moneda 12 2 2 2 4 2" xfId="566" xr:uid="{00000000-0005-0000-0000-000023020000}"/>
    <cellStyle name="Moneda 12 2 2 2 5" xfId="567" xr:uid="{00000000-0005-0000-0000-000024020000}"/>
    <cellStyle name="Moneda 12 2 2 3" xfId="568" xr:uid="{00000000-0005-0000-0000-000025020000}"/>
    <cellStyle name="Moneda 12 2 2 3 2" xfId="569" xr:uid="{00000000-0005-0000-0000-000026020000}"/>
    <cellStyle name="Moneda 12 2 2 4" xfId="570" xr:uid="{00000000-0005-0000-0000-000027020000}"/>
    <cellStyle name="Moneda 12 2 2 4 2" xfId="571" xr:uid="{00000000-0005-0000-0000-000028020000}"/>
    <cellStyle name="Moneda 12 2 2 5" xfId="572" xr:uid="{00000000-0005-0000-0000-000029020000}"/>
    <cellStyle name="Moneda 12 2 2 5 2" xfId="573" xr:uid="{00000000-0005-0000-0000-00002A020000}"/>
    <cellStyle name="Moneda 12 2 2 6" xfId="574" xr:uid="{00000000-0005-0000-0000-00002B020000}"/>
    <cellStyle name="Moneda 12 2 3" xfId="575" xr:uid="{00000000-0005-0000-0000-00002C020000}"/>
    <cellStyle name="Moneda 12 2 3 2" xfId="576" xr:uid="{00000000-0005-0000-0000-00002D020000}"/>
    <cellStyle name="Moneda 12 2 3 2 2" xfId="577" xr:uid="{00000000-0005-0000-0000-00002E020000}"/>
    <cellStyle name="Moneda 12 2 3 3" xfId="578" xr:uid="{00000000-0005-0000-0000-00002F020000}"/>
    <cellStyle name="Moneda 12 2 3 3 2" xfId="579" xr:uid="{00000000-0005-0000-0000-000030020000}"/>
    <cellStyle name="Moneda 12 2 3 4" xfId="580" xr:uid="{00000000-0005-0000-0000-000031020000}"/>
    <cellStyle name="Moneda 12 2 3 4 2" xfId="581" xr:uid="{00000000-0005-0000-0000-000032020000}"/>
    <cellStyle name="Moneda 12 2 3 5" xfId="582" xr:uid="{00000000-0005-0000-0000-000033020000}"/>
    <cellStyle name="Moneda 12 2 4" xfId="583" xr:uid="{00000000-0005-0000-0000-000034020000}"/>
    <cellStyle name="Moneda 12 2 4 2" xfId="584" xr:uid="{00000000-0005-0000-0000-000035020000}"/>
    <cellStyle name="Moneda 12 2 5" xfId="585" xr:uid="{00000000-0005-0000-0000-000036020000}"/>
    <cellStyle name="Moneda 12 2 5 2" xfId="586" xr:uid="{00000000-0005-0000-0000-000037020000}"/>
    <cellStyle name="Moneda 12 2 6" xfId="587" xr:uid="{00000000-0005-0000-0000-000038020000}"/>
    <cellStyle name="Moneda 12 2 6 2" xfId="588" xr:uid="{00000000-0005-0000-0000-000039020000}"/>
    <cellStyle name="Moneda 12 2 7" xfId="589" xr:uid="{00000000-0005-0000-0000-00003A020000}"/>
    <cellStyle name="Moneda 12 2 8" xfId="590" xr:uid="{00000000-0005-0000-0000-00003B020000}"/>
    <cellStyle name="Moneda 12 3" xfId="591" xr:uid="{00000000-0005-0000-0000-00003C020000}"/>
    <cellStyle name="Moneda 12 3 2" xfId="592" xr:uid="{00000000-0005-0000-0000-00003D020000}"/>
    <cellStyle name="Moneda 12 3 2 2" xfId="593" xr:uid="{00000000-0005-0000-0000-00003E020000}"/>
    <cellStyle name="Moneda 12 3 2 2 2" xfId="594" xr:uid="{00000000-0005-0000-0000-00003F020000}"/>
    <cellStyle name="Moneda 12 3 2 3" xfId="595" xr:uid="{00000000-0005-0000-0000-000040020000}"/>
    <cellStyle name="Moneda 12 3 2 3 2" xfId="596" xr:uid="{00000000-0005-0000-0000-000041020000}"/>
    <cellStyle name="Moneda 12 3 2 4" xfId="597" xr:uid="{00000000-0005-0000-0000-000042020000}"/>
    <cellStyle name="Moneda 12 3 2 4 2" xfId="598" xr:uid="{00000000-0005-0000-0000-000043020000}"/>
    <cellStyle name="Moneda 12 3 2 5" xfId="599" xr:uid="{00000000-0005-0000-0000-000044020000}"/>
    <cellStyle name="Moneda 12 3 3" xfId="600" xr:uid="{00000000-0005-0000-0000-000045020000}"/>
    <cellStyle name="Moneda 12 3 3 2" xfId="601" xr:uid="{00000000-0005-0000-0000-000046020000}"/>
    <cellStyle name="Moneda 12 3 4" xfId="602" xr:uid="{00000000-0005-0000-0000-000047020000}"/>
    <cellStyle name="Moneda 12 3 4 2" xfId="603" xr:uid="{00000000-0005-0000-0000-000048020000}"/>
    <cellStyle name="Moneda 12 3 5" xfId="604" xr:uid="{00000000-0005-0000-0000-000049020000}"/>
    <cellStyle name="Moneda 12 3 5 2" xfId="605" xr:uid="{00000000-0005-0000-0000-00004A020000}"/>
    <cellStyle name="Moneda 12 3 6" xfId="606" xr:uid="{00000000-0005-0000-0000-00004B020000}"/>
    <cellStyle name="Moneda 12 4" xfId="607" xr:uid="{00000000-0005-0000-0000-00004C020000}"/>
    <cellStyle name="Moneda 12 4 2" xfId="608" xr:uid="{00000000-0005-0000-0000-00004D020000}"/>
    <cellStyle name="Moneda 12 4 2 2" xfId="609" xr:uid="{00000000-0005-0000-0000-00004E020000}"/>
    <cellStyle name="Moneda 12 4 3" xfId="610" xr:uid="{00000000-0005-0000-0000-00004F020000}"/>
    <cellStyle name="Moneda 12 4 3 2" xfId="611" xr:uid="{00000000-0005-0000-0000-000050020000}"/>
    <cellStyle name="Moneda 12 4 4" xfId="612" xr:uid="{00000000-0005-0000-0000-000051020000}"/>
    <cellStyle name="Moneda 12 4 4 2" xfId="613" xr:uid="{00000000-0005-0000-0000-000052020000}"/>
    <cellStyle name="Moneda 12 4 5" xfId="614" xr:uid="{00000000-0005-0000-0000-000053020000}"/>
    <cellStyle name="Moneda 12 5" xfId="615" xr:uid="{00000000-0005-0000-0000-000054020000}"/>
    <cellStyle name="Moneda 12 5 2" xfId="616" xr:uid="{00000000-0005-0000-0000-000055020000}"/>
    <cellStyle name="Moneda 12 6" xfId="617" xr:uid="{00000000-0005-0000-0000-000056020000}"/>
    <cellStyle name="Moneda 12 6 2" xfId="618" xr:uid="{00000000-0005-0000-0000-000057020000}"/>
    <cellStyle name="Moneda 12 7" xfId="619" xr:uid="{00000000-0005-0000-0000-000058020000}"/>
    <cellStyle name="Moneda 12 7 2" xfId="620" xr:uid="{00000000-0005-0000-0000-000059020000}"/>
    <cellStyle name="Moneda 12 8" xfId="621" xr:uid="{00000000-0005-0000-0000-00005A020000}"/>
    <cellStyle name="Moneda 12 9" xfId="622" xr:uid="{00000000-0005-0000-0000-00005B020000}"/>
    <cellStyle name="Moneda 13" xfId="623" xr:uid="{00000000-0005-0000-0000-00005C020000}"/>
    <cellStyle name="Moneda 13 10" xfId="624" xr:uid="{00000000-0005-0000-0000-00005D020000}"/>
    <cellStyle name="Moneda 13 2" xfId="625" xr:uid="{00000000-0005-0000-0000-00005E020000}"/>
    <cellStyle name="Moneda 13 2 2" xfId="626" xr:uid="{00000000-0005-0000-0000-00005F020000}"/>
    <cellStyle name="Moneda 13 2 2 2" xfId="627" xr:uid="{00000000-0005-0000-0000-000060020000}"/>
    <cellStyle name="Moneda 13 2 2 2 2" xfId="628" xr:uid="{00000000-0005-0000-0000-000061020000}"/>
    <cellStyle name="Moneda 13 2 2 2 2 2" xfId="629" xr:uid="{00000000-0005-0000-0000-000062020000}"/>
    <cellStyle name="Moneda 13 2 2 2 3" xfId="630" xr:uid="{00000000-0005-0000-0000-000063020000}"/>
    <cellStyle name="Moneda 13 2 2 2 3 2" xfId="631" xr:uid="{00000000-0005-0000-0000-000064020000}"/>
    <cellStyle name="Moneda 13 2 2 2 4" xfId="632" xr:uid="{00000000-0005-0000-0000-000065020000}"/>
    <cellStyle name="Moneda 13 2 2 2 4 2" xfId="633" xr:uid="{00000000-0005-0000-0000-000066020000}"/>
    <cellStyle name="Moneda 13 2 2 2 5" xfId="634" xr:uid="{00000000-0005-0000-0000-000067020000}"/>
    <cellStyle name="Moneda 13 2 2 3" xfId="635" xr:uid="{00000000-0005-0000-0000-000068020000}"/>
    <cellStyle name="Moneda 13 2 2 3 2" xfId="636" xr:uid="{00000000-0005-0000-0000-000069020000}"/>
    <cellStyle name="Moneda 13 2 2 4" xfId="637" xr:uid="{00000000-0005-0000-0000-00006A020000}"/>
    <cellStyle name="Moneda 13 2 2 4 2" xfId="638" xr:uid="{00000000-0005-0000-0000-00006B020000}"/>
    <cellStyle name="Moneda 13 2 2 5" xfId="639" xr:uid="{00000000-0005-0000-0000-00006C020000}"/>
    <cellStyle name="Moneda 13 2 2 5 2" xfId="640" xr:uid="{00000000-0005-0000-0000-00006D020000}"/>
    <cellStyle name="Moneda 13 2 2 6" xfId="641" xr:uid="{00000000-0005-0000-0000-00006E020000}"/>
    <cellStyle name="Moneda 13 2 3" xfId="642" xr:uid="{00000000-0005-0000-0000-00006F020000}"/>
    <cellStyle name="Moneda 13 2 3 2" xfId="643" xr:uid="{00000000-0005-0000-0000-000070020000}"/>
    <cellStyle name="Moneda 13 2 3 2 2" xfId="644" xr:uid="{00000000-0005-0000-0000-000071020000}"/>
    <cellStyle name="Moneda 13 2 3 3" xfId="645" xr:uid="{00000000-0005-0000-0000-000072020000}"/>
    <cellStyle name="Moneda 13 2 3 3 2" xfId="646" xr:uid="{00000000-0005-0000-0000-000073020000}"/>
    <cellStyle name="Moneda 13 2 3 4" xfId="647" xr:uid="{00000000-0005-0000-0000-000074020000}"/>
    <cellStyle name="Moneda 13 2 3 4 2" xfId="648" xr:uid="{00000000-0005-0000-0000-000075020000}"/>
    <cellStyle name="Moneda 13 2 3 5" xfId="649" xr:uid="{00000000-0005-0000-0000-000076020000}"/>
    <cellStyle name="Moneda 13 2 4" xfId="650" xr:uid="{00000000-0005-0000-0000-000077020000}"/>
    <cellStyle name="Moneda 13 2 4 2" xfId="651" xr:uid="{00000000-0005-0000-0000-000078020000}"/>
    <cellStyle name="Moneda 13 2 5" xfId="652" xr:uid="{00000000-0005-0000-0000-000079020000}"/>
    <cellStyle name="Moneda 13 2 5 2" xfId="653" xr:uid="{00000000-0005-0000-0000-00007A020000}"/>
    <cellStyle name="Moneda 13 2 6" xfId="654" xr:uid="{00000000-0005-0000-0000-00007B020000}"/>
    <cellStyle name="Moneda 13 2 6 2" xfId="655" xr:uid="{00000000-0005-0000-0000-00007C020000}"/>
    <cellStyle name="Moneda 13 2 7" xfId="656" xr:uid="{00000000-0005-0000-0000-00007D020000}"/>
    <cellStyle name="Moneda 13 2 8" xfId="657" xr:uid="{00000000-0005-0000-0000-00007E020000}"/>
    <cellStyle name="Moneda 13 3" xfId="658" xr:uid="{00000000-0005-0000-0000-00007F020000}"/>
    <cellStyle name="Moneda 13 3 2" xfId="659" xr:uid="{00000000-0005-0000-0000-000080020000}"/>
    <cellStyle name="Moneda 13 3 2 2" xfId="660" xr:uid="{00000000-0005-0000-0000-000081020000}"/>
    <cellStyle name="Moneda 13 3 2 2 2" xfId="661" xr:uid="{00000000-0005-0000-0000-000082020000}"/>
    <cellStyle name="Moneda 13 3 2 3" xfId="662" xr:uid="{00000000-0005-0000-0000-000083020000}"/>
    <cellStyle name="Moneda 13 3 2 3 2" xfId="663" xr:uid="{00000000-0005-0000-0000-000084020000}"/>
    <cellStyle name="Moneda 13 3 2 4" xfId="664" xr:uid="{00000000-0005-0000-0000-000085020000}"/>
    <cellStyle name="Moneda 13 3 2 4 2" xfId="665" xr:uid="{00000000-0005-0000-0000-000086020000}"/>
    <cellStyle name="Moneda 13 3 2 5" xfId="666" xr:uid="{00000000-0005-0000-0000-000087020000}"/>
    <cellStyle name="Moneda 13 3 3" xfId="667" xr:uid="{00000000-0005-0000-0000-000088020000}"/>
    <cellStyle name="Moneda 13 3 3 2" xfId="668" xr:uid="{00000000-0005-0000-0000-000089020000}"/>
    <cellStyle name="Moneda 13 3 4" xfId="669" xr:uid="{00000000-0005-0000-0000-00008A020000}"/>
    <cellStyle name="Moneda 13 3 4 2" xfId="670" xr:uid="{00000000-0005-0000-0000-00008B020000}"/>
    <cellStyle name="Moneda 13 3 5" xfId="671" xr:uid="{00000000-0005-0000-0000-00008C020000}"/>
    <cellStyle name="Moneda 13 3 5 2" xfId="672" xr:uid="{00000000-0005-0000-0000-00008D020000}"/>
    <cellStyle name="Moneda 13 3 6" xfId="673" xr:uid="{00000000-0005-0000-0000-00008E020000}"/>
    <cellStyle name="Moneda 13 4" xfId="674" xr:uid="{00000000-0005-0000-0000-00008F020000}"/>
    <cellStyle name="Moneda 13 4 2" xfId="675" xr:uid="{00000000-0005-0000-0000-000090020000}"/>
    <cellStyle name="Moneda 13 4 2 2" xfId="676" xr:uid="{00000000-0005-0000-0000-000091020000}"/>
    <cellStyle name="Moneda 13 4 3" xfId="677" xr:uid="{00000000-0005-0000-0000-000092020000}"/>
    <cellStyle name="Moneda 13 4 3 2" xfId="678" xr:uid="{00000000-0005-0000-0000-000093020000}"/>
    <cellStyle name="Moneda 13 4 4" xfId="679" xr:uid="{00000000-0005-0000-0000-000094020000}"/>
    <cellStyle name="Moneda 13 4 4 2" xfId="680" xr:uid="{00000000-0005-0000-0000-000095020000}"/>
    <cellStyle name="Moneda 13 4 5" xfId="681" xr:uid="{00000000-0005-0000-0000-000096020000}"/>
    <cellStyle name="Moneda 13 5" xfId="682" xr:uid="{00000000-0005-0000-0000-000097020000}"/>
    <cellStyle name="Moneda 13 5 2" xfId="683" xr:uid="{00000000-0005-0000-0000-000098020000}"/>
    <cellStyle name="Moneda 13 5 2 2" xfId="684" xr:uid="{00000000-0005-0000-0000-000099020000}"/>
    <cellStyle name="Moneda 13 5 3" xfId="685" xr:uid="{00000000-0005-0000-0000-00009A020000}"/>
    <cellStyle name="Moneda 13 5 3 2" xfId="686" xr:uid="{00000000-0005-0000-0000-00009B020000}"/>
    <cellStyle name="Moneda 13 5 4" xfId="687" xr:uid="{00000000-0005-0000-0000-00009C020000}"/>
    <cellStyle name="Moneda 13 5 4 2" xfId="688" xr:uid="{00000000-0005-0000-0000-00009D020000}"/>
    <cellStyle name="Moneda 13 5 5" xfId="689" xr:uid="{00000000-0005-0000-0000-00009E020000}"/>
    <cellStyle name="Moneda 13 6" xfId="690" xr:uid="{00000000-0005-0000-0000-00009F020000}"/>
    <cellStyle name="Moneda 13 6 2" xfId="691" xr:uid="{00000000-0005-0000-0000-0000A0020000}"/>
    <cellStyle name="Moneda 13 7" xfId="692" xr:uid="{00000000-0005-0000-0000-0000A1020000}"/>
    <cellStyle name="Moneda 13 7 2" xfId="693" xr:uid="{00000000-0005-0000-0000-0000A2020000}"/>
    <cellStyle name="Moneda 13 8" xfId="694" xr:uid="{00000000-0005-0000-0000-0000A3020000}"/>
    <cellStyle name="Moneda 13 8 2" xfId="695" xr:uid="{00000000-0005-0000-0000-0000A4020000}"/>
    <cellStyle name="Moneda 13 9" xfId="696" xr:uid="{00000000-0005-0000-0000-0000A5020000}"/>
    <cellStyle name="Moneda 14" xfId="697" xr:uid="{00000000-0005-0000-0000-0000A6020000}"/>
    <cellStyle name="Moneda 14 2" xfId="698" xr:uid="{00000000-0005-0000-0000-0000A7020000}"/>
    <cellStyle name="Moneda 14 2 2" xfId="699" xr:uid="{00000000-0005-0000-0000-0000A8020000}"/>
    <cellStyle name="Moneda 14 2 2 2" xfId="700" xr:uid="{00000000-0005-0000-0000-0000A9020000}"/>
    <cellStyle name="Moneda 14 2 2 2 2" xfId="701" xr:uid="{00000000-0005-0000-0000-0000AA020000}"/>
    <cellStyle name="Moneda 14 2 2 2 2 2" xfId="702" xr:uid="{00000000-0005-0000-0000-0000AB020000}"/>
    <cellStyle name="Moneda 14 2 2 2 3" xfId="703" xr:uid="{00000000-0005-0000-0000-0000AC020000}"/>
    <cellStyle name="Moneda 14 2 2 2 3 2" xfId="704" xr:uid="{00000000-0005-0000-0000-0000AD020000}"/>
    <cellStyle name="Moneda 14 2 2 2 4" xfId="705" xr:uid="{00000000-0005-0000-0000-0000AE020000}"/>
    <cellStyle name="Moneda 14 2 2 2 4 2" xfId="706" xr:uid="{00000000-0005-0000-0000-0000AF020000}"/>
    <cellStyle name="Moneda 14 2 2 2 5" xfId="707" xr:uid="{00000000-0005-0000-0000-0000B0020000}"/>
    <cellStyle name="Moneda 14 2 2 3" xfId="708" xr:uid="{00000000-0005-0000-0000-0000B1020000}"/>
    <cellStyle name="Moneda 14 2 2 3 2" xfId="709" xr:uid="{00000000-0005-0000-0000-0000B2020000}"/>
    <cellStyle name="Moneda 14 2 2 4" xfId="710" xr:uid="{00000000-0005-0000-0000-0000B3020000}"/>
    <cellStyle name="Moneda 14 2 2 4 2" xfId="711" xr:uid="{00000000-0005-0000-0000-0000B4020000}"/>
    <cellStyle name="Moneda 14 2 2 5" xfId="712" xr:uid="{00000000-0005-0000-0000-0000B5020000}"/>
    <cellStyle name="Moneda 14 2 2 5 2" xfId="713" xr:uid="{00000000-0005-0000-0000-0000B6020000}"/>
    <cellStyle name="Moneda 14 2 2 6" xfId="714" xr:uid="{00000000-0005-0000-0000-0000B7020000}"/>
    <cellStyle name="Moneda 14 2 3" xfId="715" xr:uid="{00000000-0005-0000-0000-0000B8020000}"/>
    <cellStyle name="Moneda 14 2 3 2" xfId="716" xr:uid="{00000000-0005-0000-0000-0000B9020000}"/>
    <cellStyle name="Moneda 14 2 3 2 2" xfId="717" xr:uid="{00000000-0005-0000-0000-0000BA020000}"/>
    <cellStyle name="Moneda 14 2 3 3" xfId="718" xr:uid="{00000000-0005-0000-0000-0000BB020000}"/>
    <cellStyle name="Moneda 14 2 3 3 2" xfId="719" xr:uid="{00000000-0005-0000-0000-0000BC020000}"/>
    <cellStyle name="Moneda 14 2 3 4" xfId="720" xr:uid="{00000000-0005-0000-0000-0000BD020000}"/>
    <cellStyle name="Moneda 14 2 3 4 2" xfId="721" xr:uid="{00000000-0005-0000-0000-0000BE020000}"/>
    <cellStyle name="Moneda 14 2 3 5" xfId="722" xr:uid="{00000000-0005-0000-0000-0000BF020000}"/>
    <cellStyle name="Moneda 14 2 4" xfId="723" xr:uid="{00000000-0005-0000-0000-0000C0020000}"/>
    <cellStyle name="Moneda 14 2 4 2" xfId="724" xr:uid="{00000000-0005-0000-0000-0000C1020000}"/>
    <cellStyle name="Moneda 14 2 5" xfId="725" xr:uid="{00000000-0005-0000-0000-0000C2020000}"/>
    <cellStyle name="Moneda 14 2 5 2" xfId="726" xr:uid="{00000000-0005-0000-0000-0000C3020000}"/>
    <cellStyle name="Moneda 14 2 6" xfId="727" xr:uid="{00000000-0005-0000-0000-0000C4020000}"/>
    <cellStyle name="Moneda 14 2 6 2" xfId="728" xr:uid="{00000000-0005-0000-0000-0000C5020000}"/>
    <cellStyle name="Moneda 14 2 7" xfId="729" xr:uid="{00000000-0005-0000-0000-0000C6020000}"/>
    <cellStyle name="Moneda 14 2 8" xfId="730" xr:uid="{00000000-0005-0000-0000-0000C7020000}"/>
    <cellStyle name="Moneda 14 3" xfId="731" xr:uid="{00000000-0005-0000-0000-0000C8020000}"/>
    <cellStyle name="Moneda 14 3 2" xfId="732" xr:uid="{00000000-0005-0000-0000-0000C9020000}"/>
    <cellStyle name="Moneda 14 3 2 2" xfId="733" xr:uid="{00000000-0005-0000-0000-0000CA020000}"/>
    <cellStyle name="Moneda 14 3 2 2 2" xfId="734" xr:uid="{00000000-0005-0000-0000-0000CB020000}"/>
    <cellStyle name="Moneda 14 3 2 3" xfId="735" xr:uid="{00000000-0005-0000-0000-0000CC020000}"/>
    <cellStyle name="Moneda 14 3 2 3 2" xfId="736" xr:uid="{00000000-0005-0000-0000-0000CD020000}"/>
    <cellStyle name="Moneda 14 3 2 4" xfId="737" xr:uid="{00000000-0005-0000-0000-0000CE020000}"/>
    <cellStyle name="Moneda 14 3 2 4 2" xfId="738" xr:uid="{00000000-0005-0000-0000-0000CF020000}"/>
    <cellStyle name="Moneda 14 3 2 5" xfId="739" xr:uid="{00000000-0005-0000-0000-0000D0020000}"/>
    <cellStyle name="Moneda 14 3 3" xfId="740" xr:uid="{00000000-0005-0000-0000-0000D1020000}"/>
    <cellStyle name="Moneda 14 3 3 2" xfId="741" xr:uid="{00000000-0005-0000-0000-0000D2020000}"/>
    <cellStyle name="Moneda 14 3 4" xfId="742" xr:uid="{00000000-0005-0000-0000-0000D3020000}"/>
    <cellStyle name="Moneda 14 3 4 2" xfId="743" xr:uid="{00000000-0005-0000-0000-0000D4020000}"/>
    <cellStyle name="Moneda 14 3 5" xfId="744" xr:uid="{00000000-0005-0000-0000-0000D5020000}"/>
    <cellStyle name="Moneda 14 3 5 2" xfId="745" xr:uid="{00000000-0005-0000-0000-0000D6020000}"/>
    <cellStyle name="Moneda 14 3 6" xfId="746" xr:uid="{00000000-0005-0000-0000-0000D7020000}"/>
    <cellStyle name="Moneda 14 4" xfId="747" xr:uid="{00000000-0005-0000-0000-0000D8020000}"/>
    <cellStyle name="Moneda 14 4 2" xfId="748" xr:uid="{00000000-0005-0000-0000-0000D9020000}"/>
    <cellStyle name="Moneda 14 4 2 2" xfId="749" xr:uid="{00000000-0005-0000-0000-0000DA020000}"/>
    <cellStyle name="Moneda 14 4 3" xfId="750" xr:uid="{00000000-0005-0000-0000-0000DB020000}"/>
    <cellStyle name="Moneda 14 4 3 2" xfId="751" xr:uid="{00000000-0005-0000-0000-0000DC020000}"/>
    <cellStyle name="Moneda 14 4 4" xfId="752" xr:uid="{00000000-0005-0000-0000-0000DD020000}"/>
    <cellStyle name="Moneda 14 4 4 2" xfId="753" xr:uid="{00000000-0005-0000-0000-0000DE020000}"/>
    <cellStyle name="Moneda 14 4 5" xfId="754" xr:uid="{00000000-0005-0000-0000-0000DF020000}"/>
    <cellStyle name="Moneda 14 5" xfId="755" xr:uid="{00000000-0005-0000-0000-0000E0020000}"/>
    <cellStyle name="Moneda 14 5 2" xfId="756" xr:uid="{00000000-0005-0000-0000-0000E1020000}"/>
    <cellStyle name="Moneda 14 6" xfId="757" xr:uid="{00000000-0005-0000-0000-0000E2020000}"/>
    <cellStyle name="Moneda 14 6 2" xfId="758" xr:uid="{00000000-0005-0000-0000-0000E3020000}"/>
    <cellStyle name="Moneda 14 7" xfId="759" xr:uid="{00000000-0005-0000-0000-0000E4020000}"/>
    <cellStyle name="Moneda 14 7 2" xfId="760" xr:uid="{00000000-0005-0000-0000-0000E5020000}"/>
    <cellStyle name="Moneda 14 8" xfId="761" xr:uid="{00000000-0005-0000-0000-0000E6020000}"/>
    <cellStyle name="Moneda 14 9" xfId="762" xr:uid="{00000000-0005-0000-0000-0000E7020000}"/>
    <cellStyle name="Moneda 15" xfId="763" xr:uid="{00000000-0005-0000-0000-0000E8020000}"/>
    <cellStyle name="Moneda 15 2" xfId="764" xr:uid="{00000000-0005-0000-0000-0000E9020000}"/>
    <cellStyle name="Moneda 15 2 2" xfId="765" xr:uid="{00000000-0005-0000-0000-0000EA020000}"/>
    <cellStyle name="Moneda 15 2 2 2" xfId="766" xr:uid="{00000000-0005-0000-0000-0000EB020000}"/>
    <cellStyle name="Moneda 15 2 2 2 2" xfId="767" xr:uid="{00000000-0005-0000-0000-0000EC020000}"/>
    <cellStyle name="Moneda 15 2 2 2 2 2" xfId="768" xr:uid="{00000000-0005-0000-0000-0000ED020000}"/>
    <cellStyle name="Moneda 15 2 2 2 3" xfId="769" xr:uid="{00000000-0005-0000-0000-0000EE020000}"/>
    <cellStyle name="Moneda 15 2 2 2 3 2" xfId="770" xr:uid="{00000000-0005-0000-0000-0000EF020000}"/>
    <cellStyle name="Moneda 15 2 2 2 4" xfId="771" xr:uid="{00000000-0005-0000-0000-0000F0020000}"/>
    <cellStyle name="Moneda 15 2 2 2 4 2" xfId="772" xr:uid="{00000000-0005-0000-0000-0000F1020000}"/>
    <cellStyle name="Moneda 15 2 2 2 5" xfId="773" xr:uid="{00000000-0005-0000-0000-0000F2020000}"/>
    <cellStyle name="Moneda 15 2 2 3" xfId="774" xr:uid="{00000000-0005-0000-0000-0000F3020000}"/>
    <cellStyle name="Moneda 15 2 2 3 2" xfId="775" xr:uid="{00000000-0005-0000-0000-0000F4020000}"/>
    <cellStyle name="Moneda 15 2 2 4" xfId="776" xr:uid="{00000000-0005-0000-0000-0000F5020000}"/>
    <cellStyle name="Moneda 15 2 2 4 2" xfId="777" xr:uid="{00000000-0005-0000-0000-0000F6020000}"/>
    <cellStyle name="Moneda 15 2 2 5" xfId="778" xr:uid="{00000000-0005-0000-0000-0000F7020000}"/>
    <cellStyle name="Moneda 15 2 2 5 2" xfId="779" xr:uid="{00000000-0005-0000-0000-0000F8020000}"/>
    <cellStyle name="Moneda 15 2 2 6" xfId="780" xr:uid="{00000000-0005-0000-0000-0000F9020000}"/>
    <cellStyle name="Moneda 15 2 3" xfId="781" xr:uid="{00000000-0005-0000-0000-0000FA020000}"/>
    <cellStyle name="Moneda 15 2 3 2" xfId="782" xr:uid="{00000000-0005-0000-0000-0000FB020000}"/>
    <cellStyle name="Moneda 15 2 3 2 2" xfId="783" xr:uid="{00000000-0005-0000-0000-0000FC020000}"/>
    <cellStyle name="Moneda 15 2 3 3" xfId="784" xr:uid="{00000000-0005-0000-0000-0000FD020000}"/>
    <cellStyle name="Moneda 15 2 3 3 2" xfId="785" xr:uid="{00000000-0005-0000-0000-0000FE020000}"/>
    <cellStyle name="Moneda 15 2 3 4" xfId="786" xr:uid="{00000000-0005-0000-0000-0000FF020000}"/>
    <cellStyle name="Moneda 15 2 3 4 2" xfId="787" xr:uid="{00000000-0005-0000-0000-000000030000}"/>
    <cellStyle name="Moneda 15 2 3 5" xfId="788" xr:uid="{00000000-0005-0000-0000-000001030000}"/>
    <cellStyle name="Moneda 15 2 4" xfId="789" xr:uid="{00000000-0005-0000-0000-000002030000}"/>
    <cellStyle name="Moneda 15 2 4 2" xfId="790" xr:uid="{00000000-0005-0000-0000-000003030000}"/>
    <cellStyle name="Moneda 15 2 5" xfId="791" xr:uid="{00000000-0005-0000-0000-000004030000}"/>
    <cellStyle name="Moneda 15 2 5 2" xfId="792" xr:uid="{00000000-0005-0000-0000-000005030000}"/>
    <cellStyle name="Moneda 15 2 6" xfId="793" xr:uid="{00000000-0005-0000-0000-000006030000}"/>
    <cellStyle name="Moneda 15 2 6 2" xfId="794" xr:uid="{00000000-0005-0000-0000-000007030000}"/>
    <cellStyle name="Moneda 15 2 7" xfId="795" xr:uid="{00000000-0005-0000-0000-000008030000}"/>
    <cellStyle name="Moneda 15 2 8" xfId="796" xr:uid="{00000000-0005-0000-0000-000009030000}"/>
    <cellStyle name="Moneda 15 3" xfId="797" xr:uid="{00000000-0005-0000-0000-00000A030000}"/>
    <cellStyle name="Moneda 15 3 2" xfId="798" xr:uid="{00000000-0005-0000-0000-00000B030000}"/>
    <cellStyle name="Moneda 15 3 2 2" xfId="799" xr:uid="{00000000-0005-0000-0000-00000C030000}"/>
    <cellStyle name="Moneda 15 3 2 2 2" xfId="800" xr:uid="{00000000-0005-0000-0000-00000D030000}"/>
    <cellStyle name="Moneda 15 3 2 3" xfId="801" xr:uid="{00000000-0005-0000-0000-00000E030000}"/>
    <cellStyle name="Moneda 15 3 2 3 2" xfId="802" xr:uid="{00000000-0005-0000-0000-00000F030000}"/>
    <cellStyle name="Moneda 15 3 2 4" xfId="803" xr:uid="{00000000-0005-0000-0000-000010030000}"/>
    <cellStyle name="Moneda 15 3 2 4 2" xfId="804" xr:uid="{00000000-0005-0000-0000-000011030000}"/>
    <cellStyle name="Moneda 15 3 2 5" xfId="805" xr:uid="{00000000-0005-0000-0000-000012030000}"/>
    <cellStyle name="Moneda 15 3 3" xfId="806" xr:uid="{00000000-0005-0000-0000-000013030000}"/>
    <cellStyle name="Moneda 15 3 3 2" xfId="807" xr:uid="{00000000-0005-0000-0000-000014030000}"/>
    <cellStyle name="Moneda 15 3 4" xfId="808" xr:uid="{00000000-0005-0000-0000-000015030000}"/>
    <cellStyle name="Moneda 15 3 4 2" xfId="809" xr:uid="{00000000-0005-0000-0000-000016030000}"/>
    <cellStyle name="Moneda 15 3 5" xfId="810" xr:uid="{00000000-0005-0000-0000-000017030000}"/>
    <cellStyle name="Moneda 15 3 5 2" xfId="811" xr:uid="{00000000-0005-0000-0000-000018030000}"/>
    <cellStyle name="Moneda 15 3 6" xfId="812" xr:uid="{00000000-0005-0000-0000-000019030000}"/>
    <cellStyle name="Moneda 15 4" xfId="813" xr:uid="{00000000-0005-0000-0000-00001A030000}"/>
    <cellStyle name="Moneda 15 4 2" xfId="814" xr:uid="{00000000-0005-0000-0000-00001B030000}"/>
    <cellStyle name="Moneda 15 4 2 2" xfId="815" xr:uid="{00000000-0005-0000-0000-00001C030000}"/>
    <cellStyle name="Moneda 15 4 3" xfId="816" xr:uid="{00000000-0005-0000-0000-00001D030000}"/>
    <cellStyle name="Moneda 15 4 3 2" xfId="817" xr:uid="{00000000-0005-0000-0000-00001E030000}"/>
    <cellStyle name="Moneda 15 4 4" xfId="818" xr:uid="{00000000-0005-0000-0000-00001F030000}"/>
    <cellStyle name="Moneda 15 4 4 2" xfId="819" xr:uid="{00000000-0005-0000-0000-000020030000}"/>
    <cellStyle name="Moneda 15 4 5" xfId="820" xr:uid="{00000000-0005-0000-0000-000021030000}"/>
    <cellStyle name="Moneda 15 5" xfId="821" xr:uid="{00000000-0005-0000-0000-000022030000}"/>
    <cellStyle name="Moneda 15 5 2" xfId="822" xr:uid="{00000000-0005-0000-0000-000023030000}"/>
    <cellStyle name="Moneda 15 6" xfId="823" xr:uid="{00000000-0005-0000-0000-000024030000}"/>
    <cellStyle name="Moneda 15 6 2" xfId="824" xr:uid="{00000000-0005-0000-0000-000025030000}"/>
    <cellStyle name="Moneda 15 7" xfId="825" xr:uid="{00000000-0005-0000-0000-000026030000}"/>
    <cellStyle name="Moneda 15 7 2" xfId="826" xr:uid="{00000000-0005-0000-0000-000027030000}"/>
    <cellStyle name="Moneda 15 8" xfId="827" xr:uid="{00000000-0005-0000-0000-000028030000}"/>
    <cellStyle name="Moneda 15 9" xfId="828" xr:uid="{00000000-0005-0000-0000-000029030000}"/>
    <cellStyle name="Moneda 16" xfId="829" xr:uid="{00000000-0005-0000-0000-00002A030000}"/>
    <cellStyle name="Moneda 16 2" xfId="830" xr:uid="{00000000-0005-0000-0000-00002B030000}"/>
    <cellStyle name="Moneda 16 2 2" xfId="831" xr:uid="{00000000-0005-0000-0000-00002C030000}"/>
    <cellStyle name="Moneda 16 2 2 2" xfId="832" xr:uid="{00000000-0005-0000-0000-00002D030000}"/>
    <cellStyle name="Moneda 16 2 2 2 2" xfId="833" xr:uid="{00000000-0005-0000-0000-00002E030000}"/>
    <cellStyle name="Moneda 16 2 2 3" xfId="834" xr:uid="{00000000-0005-0000-0000-00002F030000}"/>
    <cellStyle name="Moneda 16 2 2 3 2" xfId="835" xr:uid="{00000000-0005-0000-0000-000030030000}"/>
    <cellStyle name="Moneda 16 2 2 4" xfId="836" xr:uid="{00000000-0005-0000-0000-000031030000}"/>
    <cellStyle name="Moneda 16 2 2 4 2" xfId="837" xr:uid="{00000000-0005-0000-0000-000032030000}"/>
    <cellStyle name="Moneda 16 2 2 5" xfId="838" xr:uid="{00000000-0005-0000-0000-000033030000}"/>
    <cellStyle name="Moneda 16 2 3" xfId="839" xr:uid="{00000000-0005-0000-0000-000034030000}"/>
    <cellStyle name="Moneda 16 2 3 2" xfId="840" xr:uid="{00000000-0005-0000-0000-000035030000}"/>
    <cellStyle name="Moneda 16 2 4" xfId="841" xr:uid="{00000000-0005-0000-0000-000036030000}"/>
    <cellStyle name="Moneda 16 2 4 2" xfId="842" xr:uid="{00000000-0005-0000-0000-000037030000}"/>
    <cellStyle name="Moneda 16 2 5" xfId="843" xr:uid="{00000000-0005-0000-0000-000038030000}"/>
    <cellStyle name="Moneda 16 2 5 2" xfId="844" xr:uid="{00000000-0005-0000-0000-000039030000}"/>
    <cellStyle name="Moneda 16 2 6" xfId="845" xr:uid="{00000000-0005-0000-0000-00003A030000}"/>
    <cellStyle name="Moneda 16 2 7" xfId="846" xr:uid="{00000000-0005-0000-0000-00003B030000}"/>
    <cellStyle name="Moneda 16 3" xfId="847" xr:uid="{00000000-0005-0000-0000-00003C030000}"/>
    <cellStyle name="Moneda 16 3 2" xfId="848" xr:uid="{00000000-0005-0000-0000-00003D030000}"/>
    <cellStyle name="Moneda 16 3 2 2" xfId="849" xr:uid="{00000000-0005-0000-0000-00003E030000}"/>
    <cellStyle name="Moneda 16 3 3" xfId="850" xr:uid="{00000000-0005-0000-0000-00003F030000}"/>
    <cellStyle name="Moneda 16 3 3 2" xfId="851" xr:uid="{00000000-0005-0000-0000-000040030000}"/>
    <cellStyle name="Moneda 16 3 4" xfId="852" xr:uid="{00000000-0005-0000-0000-000041030000}"/>
    <cellStyle name="Moneda 16 3 4 2" xfId="853" xr:uid="{00000000-0005-0000-0000-000042030000}"/>
    <cellStyle name="Moneda 16 3 5" xfId="854" xr:uid="{00000000-0005-0000-0000-000043030000}"/>
    <cellStyle name="Moneda 16 4" xfId="855" xr:uid="{00000000-0005-0000-0000-000044030000}"/>
    <cellStyle name="Moneda 16 4 2" xfId="856" xr:uid="{00000000-0005-0000-0000-000045030000}"/>
    <cellStyle name="Moneda 16 5" xfId="857" xr:uid="{00000000-0005-0000-0000-000046030000}"/>
    <cellStyle name="Moneda 16 5 2" xfId="858" xr:uid="{00000000-0005-0000-0000-000047030000}"/>
    <cellStyle name="Moneda 16 6" xfId="859" xr:uid="{00000000-0005-0000-0000-000048030000}"/>
    <cellStyle name="Moneda 16 6 2" xfId="860" xr:uid="{00000000-0005-0000-0000-000049030000}"/>
    <cellStyle name="Moneda 16 7" xfId="861" xr:uid="{00000000-0005-0000-0000-00004A030000}"/>
    <cellStyle name="Moneda 16 8" xfId="862" xr:uid="{00000000-0005-0000-0000-00004B030000}"/>
    <cellStyle name="Moneda 17" xfId="863" xr:uid="{00000000-0005-0000-0000-00004C030000}"/>
    <cellStyle name="Moneda 17 2" xfId="864" xr:uid="{00000000-0005-0000-0000-00004D030000}"/>
    <cellStyle name="Moneda 17 2 2" xfId="865" xr:uid="{00000000-0005-0000-0000-00004E030000}"/>
    <cellStyle name="Moneda 17 2 2 2" xfId="866" xr:uid="{00000000-0005-0000-0000-00004F030000}"/>
    <cellStyle name="Moneda 17 2 2 2 2" xfId="867" xr:uid="{00000000-0005-0000-0000-000050030000}"/>
    <cellStyle name="Moneda 17 2 2 3" xfId="868" xr:uid="{00000000-0005-0000-0000-000051030000}"/>
    <cellStyle name="Moneda 17 2 2 3 2" xfId="869" xr:uid="{00000000-0005-0000-0000-000052030000}"/>
    <cellStyle name="Moneda 17 2 2 4" xfId="870" xr:uid="{00000000-0005-0000-0000-000053030000}"/>
    <cellStyle name="Moneda 17 2 2 4 2" xfId="871" xr:uid="{00000000-0005-0000-0000-000054030000}"/>
    <cellStyle name="Moneda 17 2 2 5" xfId="872" xr:uid="{00000000-0005-0000-0000-000055030000}"/>
    <cellStyle name="Moneda 17 2 3" xfId="873" xr:uid="{00000000-0005-0000-0000-000056030000}"/>
    <cellStyle name="Moneda 17 2 3 2" xfId="874" xr:uid="{00000000-0005-0000-0000-000057030000}"/>
    <cellStyle name="Moneda 17 2 4" xfId="875" xr:uid="{00000000-0005-0000-0000-000058030000}"/>
    <cellStyle name="Moneda 17 2 4 2" xfId="876" xr:uid="{00000000-0005-0000-0000-000059030000}"/>
    <cellStyle name="Moneda 17 2 5" xfId="877" xr:uid="{00000000-0005-0000-0000-00005A030000}"/>
    <cellStyle name="Moneda 17 2 5 2" xfId="878" xr:uid="{00000000-0005-0000-0000-00005B030000}"/>
    <cellStyle name="Moneda 17 2 6" xfId="879" xr:uid="{00000000-0005-0000-0000-00005C030000}"/>
    <cellStyle name="Moneda 17 2 7" xfId="880" xr:uid="{00000000-0005-0000-0000-00005D030000}"/>
    <cellStyle name="Moneda 17 3" xfId="881" xr:uid="{00000000-0005-0000-0000-00005E030000}"/>
    <cellStyle name="Moneda 17 3 2" xfId="882" xr:uid="{00000000-0005-0000-0000-00005F030000}"/>
    <cellStyle name="Moneda 17 3 2 2" xfId="883" xr:uid="{00000000-0005-0000-0000-000060030000}"/>
    <cellStyle name="Moneda 17 3 3" xfId="884" xr:uid="{00000000-0005-0000-0000-000061030000}"/>
    <cellStyle name="Moneda 17 3 3 2" xfId="885" xr:uid="{00000000-0005-0000-0000-000062030000}"/>
    <cellStyle name="Moneda 17 3 4" xfId="886" xr:uid="{00000000-0005-0000-0000-000063030000}"/>
    <cellStyle name="Moneda 17 3 4 2" xfId="887" xr:uid="{00000000-0005-0000-0000-000064030000}"/>
    <cellStyle name="Moneda 17 3 5" xfId="888" xr:uid="{00000000-0005-0000-0000-000065030000}"/>
    <cellStyle name="Moneda 17 4" xfId="889" xr:uid="{00000000-0005-0000-0000-000066030000}"/>
    <cellStyle name="Moneda 17 4 2" xfId="890" xr:uid="{00000000-0005-0000-0000-000067030000}"/>
    <cellStyle name="Moneda 17 5" xfId="891" xr:uid="{00000000-0005-0000-0000-000068030000}"/>
    <cellStyle name="Moneda 17 5 2" xfId="892" xr:uid="{00000000-0005-0000-0000-000069030000}"/>
    <cellStyle name="Moneda 17 6" xfId="893" xr:uid="{00000000-0005-0000-0000-00006A030000}"/>
    <cellStyle name="Moneda 17 6 2" xfId="894" xr:uid="{00000000-0005-0000-0000-00006B030000}"/>
    <cellStyle name="Moneda 17 7" xfId="895" xr:uid="{00000000-0005-0000-0000-00006C030000}"/>
    <cellStyle name="Moneda 17 8" xfId="896" xr:uid="{00000000-0005-0000-0000-00006D030000}"/>
    <cellStyle name="Moneda 18" xfId="897" xr:uid="{00000000-0005-0000-0000-00006E030000}"/>
    <cellStyle name="Moneda 18 2" xfId="898" xr:uid="{00000000-0005-0000-0000-00006F030000}"/>
    <cellStyle name="Moneda 18 2 2" xfId="899" xr:uid="{00000000-0005-0000-0000-000070030000}"/>
    <cellStyle name="Moneda 18 2 2 2" xfId="900" xr:uid="{00000000-0005-0000-0000-000071030000}"/>
    <cellStyle name="Moneda 18 2 2 2 2" xfId="901" xr:uid="{00000000-0005-0000-0000-000072030000}"/>
    <cellStyle name="Moneda 18 2 2 3" xfId="902" xr:uid="{00000000-0005-0000-0000-000073030000}"/>
    <cellStyle name="Moneda 18 2 2 3 2" xfId="903" xr:uid="{00000000-0005-0000-0000-000074030000}"/>
    <cellStyle name="Moneda 18 2 2 4" xfId="904" xr:uid="{00000000-0005-0000-0000-000075030000}"/>
    <cellStyle name="Moneda 18 2 2 4 2" xfId="905" xr:uid="{00000000-0005-0000-0000-000076030000}"/>
    <cellStyle name="Moneda 18 2 2 5" xfId="906" xr:uid="{00000000-0005-0000-0000-000077030000}"/>
    <cellStyle name="Moneda 18 2 3" xfId="907" xr:uid="{00000000-0005-0000-0000-000078030000}"/>
    <cellStyle name="Moneda 18 2 3 2" xfId="908" xr:uid="{00000000-0005-0000-0000-000079030000}"/>
    <cellStyle name="Moneda 18 2 4" xfId="909" xr:uid="{00000000-0005-0000-0000-00007A030000}"/>
    <cellStyle name="Moneda 18 2 4 2" xfId="910" xr:uid="{00000000-0005-0000-0000-00007B030000}"/>
    <cellStyle name="Moneda 18 2 5" xfId="911" xr:uid="{00000000-0005-0000-0000-00007C030000}"/>
    <cellStyle name="Moneda 18 2 5 2" xfId="912" xr:uid="{00000000-0005-0000-0000-00007D030000}"/>
    <cellStyle name="Moneda 18 2 6" xfId="913" xr:uid="{00000000-0005-0000-0000-00007E030000}"/>
    <cellStyle name="Moneda 18 2 7" xfId="914" xr:uid="{00000000-0005-0000-0000-00007F030000}"/>
    <cellStyle name="Moneda 18 3" xfId="915" xr:uid="{00000000-0005-0000-0000-000080030000}"/>
    <cellStyle name="Moneda 18 3 2" xfId="916" xr:uid="{00000000-0005-0000-0000-000081030000}"/>
    <cellStyle name="Moneda 18 3 2 2" xfId="917" xr:uid="{00000000-0005-0000-0000-000082030000}"/>
    <cellStyle name="Moneda 18 3 3" xfId="918" xr:uid="{00000000-0005-0000-0000-000083030000}"/>
    <cellStyle name="Moneda 18 3 3 2" xfId="919" xr:uid="{00000000-0005-0000-0000-000084030000}"/>
    <cellStyle name="Moneda 18 3 4" xfId="920" xr:uid="{00000000-0005-0000-0000-000085030000}"/>
    <cellStyle name="Moneda 18 3 4 2" xfId="921" xr:uid="{00000000-0005-0000-0000-000086030000}"/>
    <cellStyle name="Moneda 18 3 5" xfId="922" xr:uid="{00000000-0005-0000-0000-000087030000}"/>
    <cellStyle name="Moneda 18 4" xfId="923" xr:uid="{00000000-0005-0000-0000-000088030000}"/>
    <cellStyle name="Moneda 18 4 2" xfId="924" xr:uid="{00000000-0005-0000-0000-000089030000}"/>
    <cellStyle name="Moneda 18 5" xfId="925" xr:uid="{00000000-0005-0000-0000-00008A030000}"/>
    <cellStyle name="Moneda 18 5 2" xfId="926" xr:uid="{00000000-0005-0000-0000-00008B030000}"/>
    <cellStyle name="Moneda 18 6" xfId="927" xr:uid="{00000000-0005-0000-0000-00008C030000}"/>
    <cellStyle name="Moneda 18 6 2" xfId="928" xr:uid="{00000000-0005-0000-0000-00008D030000}"/>
    <cellStyle name="Moneda 18 7" xfId="929" xr:uid="{00000000-0005-0000-0000-00008E030000}"/>
    <cellStyle name="Moneda 18 8" xfId="930" xr:uid="{00000000-0005-0000-0000-00008F030000}"/>
    <cellStyle name="Moneda 19" xfId="931" xr:uid="{00000000-0005-0000-0000-000090030000}"/>
    <cellStyle name="Moneda 19 2" xfId="932" xr:uid="{00000000-0005-0000-0000-000091030000}"/>
    <cellStyle name="Moneda 19 2 2" xfId="933" xr:uid="{00000000-0005-0000-0000-000092030000}"/>
    <cellStyle name="Moneda 19 2 2 2" xfId="934" xr:uid="{00000000-0005-0000-0000-000093030000}"/>
    <cellStyle name="Moneda 19 2 2 2 2" xfId="935" xr:uid="{00000000-0005-0000-0000-000094030000}"/>
    <cellStyle name="Moneda 19 2 2 3" xfId="936" xr:uid="{00000000-0005-0000-0000-000095030000}"/>
    <cellStyle name="Moneda 19 2 2 3 2" xfId="937" xr:uid="{00000000-0005-0000-0000-000096030000}"/>
    <cellStyle name="Moneda 19 2 2 4" xfId="938" xr:uid="{00000000-0005-0000-0000-000097030000}"/>
    <cellStyle name="Moneda 19 2 2 4 2" xfId="939" xr:uid="{00000000-0005-0000-0000-000098030000}"/>
    <cellStyle name="Moneda 19 2 2 5" xfId="940" xr:uid="{00000000-0005-0000-0000-000099030000}"/>
    <cellStyle name="Moneda 19 2 3" xfId="941" xr:uid="{00000000-0005-0000-0000-00009A030000}"/>
    <cellStyle name="Moneda 19 2 3 2" xfId="942" xr:uid="{00000000-0005-0000-0000-00009B030000}"/>
    <cellStyle name="Moneda 19 2 4" xfId="943" xr:uid="{00000000-0005-0000-0000-00009C030000}"/>
    <cellStyle name="Moneda 19 2 4 2" xfId="944" xr:uid="{00000000-0005-0000-0000-00009D030000}"/>
    <cellStyle name="Moneda 19 2 5" xfId="945" xr:uid="{00000000-0005-0000-0000-00009E030000}"/>
    <cellStyle name="Moneda 19 2 5 2" xfId="946" xr:uid="{00000000-0005-0000-0000-00009F030000}"/>
    <cellStyle name="Moneda 19 2 6" xfId="947" xr:uid="{00000000-0005-0000-0000-0000A0030000}"/>
    <cellStyle name="Moneda 19 2 7" xfId="948" xr:uid="{00000000-0005-0000-0000-0000A1030000}"/>
    <cellStyle name="Moneda 19 3" xfId="949" xr:uid="{00000000-0005-0000-0000-0000A2030000}"/>
    <cellStyle name="Moneda 19 3 2" xfId="950" xr:uid="{00000000-0005-0000-0000-0000A3030000}"/>
    <cellStyle name="Moneda 19 3 2 2" xfId="951" xr:uid="{00000000-0005-0000-0000-0000A4030000}"/>
    <cellStyle name="Moneda 19 3 3" xfId="952" xr:uid="{00000000-0005-0000-0000-0000A5030000}"/>
    <cellStyle name="Moneda 19 3 3 2" xfId="953" xr:uid="{00000000-0005-0000-0000-0000A6030000}"/>
    <cellStyle name="Moneda 19 3 4" xfId="954" xr:uid="{00000000-0005-0000-0000-0000A7030000}"/>
    <cellStyle name="Moneda 19 3 4 2" xfId="955" xr:uid="{00000000-0005-0000-0000-0000A8030000}"/>
    <cellStyle name="Moneda 19 3 5" xfId="956" xr:uid="{00000000-0005-0000-0000-0000A9030000}"/>
    <cellStyle name="Moneda 19 4" xfId="957" xr:uid="{00000000-0005-0000-0000-0000AA030000}"/>
    <cellStyle name="Moneda 19 4 2" xfId="958" xr:uid="{00000000-0005-0000-0000-0000AB030000}"/>
    <cellStyle name="Moneda 19 5" xfId="959" xr:uid="{00000000-0005-0000-0000-0000AC030000}"/>
    <cellStyle name="Moneda 19 5 2" xfId="960" xr:uid="{00000000-0005-0000-0000-0000AD030000}"/>
    <cellStyle name="Moneda 19 6" xfId="961" xr:uid="{00000000-0005-0000-0000-0000AE030000}"/>
    <cellStyle name="Moneda 19 6 2" xfId="962" xr:uid="{00000000-0005-0000-0000-0000AF030000}"/>
    <cellStyle name="Moneda 19 7" xfId="963" xr:uid="{00000000-0005-0000-0000-0000B0030000}"/>
    <cellStyle name="Moneda 19 8" xfId="964" xr:uid="{00000000-0005-0000-0000-0000B1030000}"/>
    <cellStyle name="Moneda 2" xfId="9" xr:uid="{00000000-0005-0000-0000-0000B2030000}"/>
    <cellStyle name="Moneda 2 2" xfId="10" xr:uid="{00000000-0005-0000-0000-0000B3030000}"/>
    <cellStyle name="Moneda 2 2 2" xfId="11" xr:uid="{00000000-0005-0000-0000-0000B4030000}"/>
    <cellStyle name="Moneda 2 2 3" xfId="965" xr:uid="{00000000-0005-0000-0000-0000B5030000}"/>
    <cellStyle name="Moneda 2 2 3 2" xfId="966" xr:uid="{00000000-0005-0000-0000-0000B6030000}"/>
    <cellStyle name="Moneda 2 3" xfId="12" xr:uid="{00000000-0005-0000-0000-0000B7030000}"/>
    <cellStyle name="Moneda 2 3 10" xfId="967" xr:uid="{00000000-0005-0000-0000-0000B8030000}"/>
    <cellStyle name="Moneda 2 3 10 2" xfId="968" xr:uid="{00000000-0005-0000-0000-0000B9030000}"/>
    <cellStyle name="Moneda 2 3 10 2 2" xfId="969" xr:uid="{00000000-0005-0000-0000-0000BA030000}"/>
    <cellStyle name="Moneda 2 3 10 3" xfId="970" xr:uid="{00000000-0005-0000-0000-0000BB030000}"/>
    <cellStyle name="Moneda 2 3 11" xfId="971" xr:uid="{00000000-0005-0000-0000-0000BC030000}"/>
    <cellStyle name="Moneda 2 3 11 2" xfId="972" xr:uid="{00000000-0005-0000-0000-0000BD030000}"/>
    <cellStyle name="Moneda 2 3 11 3" xfId="973" xr:uid="{00000000-0005-0000-0000-0000BE030000}"/>
    <cellStyle name="Moneda 2 3 12" xfId="974" xr:uid="{00000000-0005-0000-0000-0000BF030000}"/>
    <cellStyle name="Moneda 2 3 2" xfId="975" xr:uid="{00000000-0005-0000-0000-0000C0030000}"/>
    <cellStyle name="Moneda 2 3 2 10" xfId="976" xr:uid="{00000000-0005-0000-0000-0000C1030000}"/>
    <cellStyle name="Moneda 2 3 2 11" xfId="977" xr:uid="{00000000-0005-0000-0000-0000C2030000}"/>
    <cellStyle name="Moneda 2 3 2 2" xfId="978" xr:uid="{00000000-0005-0000-0000-0000C3030000}"/>
    <cellStyle name="Moneda 2 3 2 2 2" xfId="979" xr:uid="{00000000-0005-0000-0000-0000C4030000}"/>
    <cellStyle name="Moneda 2 3 2 2 2 2" xfId="980" xr:uid="{00000000-0005-0000-0000-0000C5030000}"/>
    <cellStyle name="Moneda 2 3 2 2 2 2 2" xfId="981" xr:uid="{00000000-0005-0000-0000-0000C6030000}"/>
    <cellStyle name="Moneda 2 3 2 2 2 2 2 2" xfId="982" xr:uid="{00000000-0005-0000-0000-0000C7030000}"/>
    <cellStyle name="Moneda 2 3 2 2 2 2 2 2 2" xfId="983" xr:uid="{00000000-0005-0000-0000-0000C8030000}"/>
    <cellStyle name="Moneda 2 3 2 2 2 2 2 3" xfId="984" xr:uid="{00000000-0005-0000-0000-0000C9030000}"/>
    <cellStyle name="Moneda 2 3 2 2 2 2 3" xfId="985" xr:uid="{00000000-0005-0000-0000-0000CA030000}"/>
    <cellStyle name="Moneda 2 3 2 2 2 2 3 2" xfId="986" xr:uid="{00000000-0005-0000-0000-0000CB030000}"/>
    <cellStyle name="Moneda 2 3 2 2 2 2 3 3" xfId="987" xr:uid="{00000000-0005-0000-0000-0000CC030000}"/>
    <cellStyle name="Moneda 2 3 2 2 2 2 4" xfId="988" xr:uid="{00000000-0005-0000-0000-0000CD030000}"/>
    <cellStyle name="Moneda 2 3 2 2 2 2 4 2" xfId="989" xr:uid="{00000000-0005-0000-0000-0000CE030000}"/>
    <cellStyle name="Moneda 2 3 2 2 2 2 5" xfId="990" xr:uid="{00000000-0005-0000-0000-0000CF030000}"/>
    <cellStyle name="Moneda 2 3 2 2 2 2 6" xfId="991" xr:uid="{00000000-0005-0000-0000-0000D0030000}"/>
    <cellStyle name="Moneda 2 3 2 2 2 3" xfId="992" xr:uid="{00000000-0005-0000-0000-0000D1030000}"/>
    <cellStyle name="Moneda 2 3 2 2 2 3 2" xfId="993" xr:uid="{00000000-0005-0000-0000-0000D2030000}"/>
    <cellStyle name="Moneda 2 3 2 2 2 3 2 2" xfId="994" xr:uid="{00000000-0005-0000-0000-0000D3030000}"/>
    <cellStyle name="Moneda 2 3 2 2 2 3 3" xfId="995" xr:uid="{00000000-0005-0000-0000-0000D4030000}"/>
    <cellStyle name="Moneda 2 3 2 2 2 4" xfId="996" xr:uid="{00000000-0005-0000-0000-0000D5030000}"/>
    <cellStyle name="Moneda 2 3 2 2 2 4 2" xfId="997" xr:uid="{00000000-0005-0000-0000-0000D6030000}"/>
    <cellStyle name="Moneda 2 3 2 2 2 4 3" xfId="998" xr:uid="{00000000-0005-0000-0000-0000D7030000}"/>
    <cellStyle name="Moneda 2 3 2 2 2 5" xfId="999" xr:uid="{00000000-0005-0000-0000-0000D8030000}"/>
    <cellStyle name="Moneda 2 3 2 2 2 5 2" xfId="1000" xr:uid="{00000000-0005-0000-0000-0000D9030000}"/>
    <cellStyle name="Moneda 2 3 2 2 2 6" xfId="1001" xr:uid="{00000000-0005-0000-0000-0000DA030000}"/>
    <cellStyle name="Moneda 2 3 2 2 2 7" xfId="1002" xr:uid="{00000000-0005-0000-0000-0000DB030000}"/>
    <cellStyle name="Moneda 2 3 2 2 3" xfId="1003" xr:uid="{00000000-0005-0000-0000-0000DC030000}"/>
    <cellStyle name="Moneda 2 3 2 2 3 2" xfId="1004" xr:uid="{00000000-0005-0000-0000-0000DD030000}"/>
    <cellStyle name="Moneda 2 3 2 2 3 2 2" xfId="1005" xr:uid="{00000000-0005-0000-0000-0000DE030000}"/>
    <cellStyle name="Moneda 2 3 2 2 3 2 2 2" xfId="1006" xr:uid="{00000000-0005-0000-0000-0000DF030000}"/>
    <cellStyle name="Moneda 2 3 2 2 3 2 2 3" xfId="1007" xr:uid="{00000000-0005-0000-0000-0000E0030000}"/>
    <cellStyle name="Moneda 2 3 2 2 3 2 3" xfId="1008" xr:uid="{00000000-0005-0000-0000-0000E1030000}"/>
    <cellStyle name="Moneda 2 3 2 2 3 2 4" xfId="1009" xr:uid="{00000000-0005-0000-0000-0000E2030000}"/>
    <cellStyle name="Moneda 2 3 2 2 3 3" xfId="1010" xr:uid="{00000000-0005-0000-0000-0000E3030000}"/>
    <cellStyle name="Moneda 2 3 2 2 3 3 2" xfId="1011" xr:uid="{00000000-0005-0000-0000-0000E4030000}"/>
    <cellStyle name="Moneda 2 3 2 2 3 3 2 2" xfId="1012" xr:uid="{00000000-0005-0000-0000-0000E5030000}"/>
    <cellStyle name="Moneda 2 3 2 2 3 3 3" xfId="1013" xr:uid="{00000000-0005-0000-0000-0000E6030000}"/>
    <cellStyle name="Moneda 2 3 2 2 3 4" xfId="1014" xr:uid="{00000000-0005-0000-0000-0000E7030000}"/>
    <cellStyle name="Moneda 2 3 2 2 3 4 2" xfId="1015" xr:uid="{00000000-0005-0000-0000-0000E8030000}"/>
    <cellStyle name="Moneda 2 3 2 2 3 4 3" xfId="1016" xr:uid="{00000000-0005-0000-0000-0000E9030000}"/>
    <cellStyle name="Moneda 2 3 2 2 3 5" xfId="1017" xr:uid="{00000000-0005-0000-0000-0000EA030000}"/>
    <cellStyle name="Moneda 2 3 2 2 3 6" xfId="1018" xr:uid="{00000000-0005-0000-0000-0000EB030000}"/>
    <cellStyle name="Moneda 2 3 2 2 4" xfId="1019" xr:uid="{00000000-0005-0000-0000-0000EC030000}"/>
    <cellStyle name="Moneda 2 3 2 2 4 2" xfId="1020" xr:uid="{00000000-0005-0000-0000-0000ED030000}"/>
    <cellStyle name="Moneda 2 3 2 2 4 2 2" xfId="1021" xr:uid="{00000000-0005-0000-0000-0000EE030000}"/>
    <cellStyle name="Moneda 2 3 2 2 4 2 2 2" xfId="1022" xr:uid="{00000000-0005-0000-0000-0000EF030000}"/>
    <cellStyle name="Moneda 2 3 2 2 4 2 3" xfId="1023" xr:uid="{00000000-0005-0000-0000-0000F0030000}"/>
    <cellStyle name="Moneda 2 3 2 2 4 2 4" xfId="1024" xr:uid="{00000000-0005-0000-0000-0000F1030000}"/>
    <cellStyle name="Moneda 2 3 2 2 4 3" xfId="1025" xr:uid="{00000000-0005-0000-0000-0000F2030000}"/>
    <cellStyle name="Moneda 2 3 2 2 4 3 2" xfId="1026" xr:uid="{00000000-0005-0000-0000-0000F3030000}"/>
    <cellStyle name="Moneda 2 3 2 2 4 4" xfId="1027" xr:uid="{00000000-0005-0000-0000-0000F4030000}"/>
    <cellStyle name="Moneda 2 3 2 2 4 5" xfId="1028" xr:uid="{00000000-0005-0000-0000-0000F5030000}"/>
    <cellStyle name="Moneda 2 3 2 2 5" xfId="1029" xr:uid="{00000000-0005-0000-0000-0000F6030000}"/>
    <cellStyle name="Moneda 2 3 2 2 5 2" xfId="1030" xr:uid="{00000000-0005-0000-0000-0000F7030000}"/>
    <cellStyle name="Moneda 2 3 2 2 5 2 2" xfId="1031" xr:uid="{00000000-0005-0000-0000-0000F8030000}"/>
    <cellStyle name="Moneda 2 3 2 2 5 2 3" xfId="1032" xr:uid="{00000000-0005-0000-0000-0000F9030000}"/>
    <cellStyle name="Moneda 2 3 2 2 5 3" xfId="1033" xr:uid="{00000000-0005-0000-0000-0000FA030000}"/>
    <cellStyle name="Moneda 2 3 2 2 5 4" xfId="1034" xr:uid="{00000000-0005-0000-0000-0000FB030000}"/>
    <cellStyle name="Moneda 2 3 2 2 6" xfId="1035" xr:uid="{00000000-0005-0000-0000-0000FC030000}"/>
    <cellStyle name="Moneda 2 3 2 2 6 2" xfId="1036" xr:uid="{00000000-0005-0000-0000-0000FD030000}"/>
    <cellStyle name="Moneda 2 3 2 2 6 2 2" xfId="1037" xr:uid="{00000000-0005-0000-0000-0000FE030000}"/>
    <cellStyle name="Moneda 2 3 2 2 6 3" xfId="1038" xr:uid="{00000000-0005-0000-0000-0000FF030000}"/>
    <cellStyle name="Moneda 2 3 2 2 7" xfId="1039" xr:uid="{00000000-0005-0000-0000-000000040000}"/>
    <cellStyle name="Moneda 2 3 2 2 7 2" xfId="1040" xr:uid="{00000000-0005-0000-0000-000001040000}"/>
    <cellStyle name="Moneda 2 3 2 2 8" xfId="1041" xr:uid="{00000000-0005-0000-0000-000002040000}"/>
    <cellStyle name="Moneda 2 3 2 3" xfId="1042" xr:uid="{00000000-0005-0000-0000-000003040000}"/>
    <cellStyle name="Moneda 2 3 2 3 2" xfId="1043" xr:uid="{00000000-0005-0000-0000-000004040000}"/>
    <cellStyle name="Moneda 2 3 2 3 2 2" xfId="1044" xr:uid="{00000000-0005-0000-0000-000005040000}"/>
    <cellStyle name="Moneda 2 3 2 3 2 2 2" xfId="1045" xr:uid="{00000000-0005-0000-0000-000006040000}"/>
    <cellStyle name="Moneda 2 3 2 3 2 2 2 2" xfId="1046" xr:uid="{00000000-0005-0000-0000-000007040000}"/>
    <cellStyle name="Moneda 2 3 2 3 2 2 2 3" xfId="1047" xr:uid="{00000000-0005-0000-0000-000008040000}"/>
    <cellStyle name="Moneda 2 3 2 3 2 2 3" xfId="1048" xr:uid="{00000000-0005-0000-0000-000009040000}"/>
    <cellStyle name="Moneda 2 3 2 3 2 2 3 2" xfId="1049" xr:uid="{00000000-0005-0000-0000-00000A040000}"/>
    <cellStyle name="Moneda 2 3 2 3 2 2 4" xfId="1050" xr:uid="{00000000-0005-0000-0000-00000B040000}"/>
    <cellStyle name="Moneda 2 3 2 3 2 2 4 2" xfId="1051" xr:uid="{00000000-0005-0000-0000-00000C040000}"/>
    <cellStyle name="Moneda 2 3 2 3 2 2 5" xfId="1052" xr:uid="{00000000-0005-0000-0000-00000D040000}"/>
    <cellStyle name="Moneda 2 3 2 3 2 2 6" xfId="1053" xr:uid="{00000000-0005-0000-0000-00000E040000}"/>
    <cellStyle name="Moneda 2 3 2 3 2 3" xfId="1054" xr:uid="{00000000-0005-0000-0000-00000F040000}"/>
    <cellStyle name="Moneda 2 3 2 3 2 3 2" xfId="1055" xr:uid="{00000000-0005-0000-0000-000010040000}"/>
    <cellStyle name="Moneda 2 3 2 3 2 3 3" xfId="1056" xr:uid="{00000000-0005-0000-0000-000011040000}"/>
    <cellStyle name="Moneda 2 3 2 3 2 4" xfId="1057" xr:uid="{00000000-0005-0000-0000-000012040000}"/>
    <cellStyle name="Moneda 2 3 2 3 2 4 2" xfId="1058" xr:uid="{00000000-0005-0000-0000-000013040000}"/>
    <cellStyle name="Moneda 2 3 2 3 2 5" xfId="1059" xr:uid="{00000000-0005-0000-0000-000014040000}"/>
    <cellStyle name="Moneda 2 3 2 3 2 5 2" xfId="1060" xr:uid="{00000000-0005-0000-0000-000015040000}"/>
    <cellStyle name="Moneda 2 3 2 3 2 6" xfId="1061" xr:uid="{00000000-0005-0000-0000-000016040000}"/>
    <cellStyle name="Moneda 2 3 2 3 2 7" xfId="1062" xr:uid="{00000000-0005-0000-0000-000017040000}"/>
    <cellStyle name="Moneda 2 3 2 3 3" xfId="1063" xr:uid="{00000000-0005-0000-0000-000018040000}"/>
    <cellStyle name="Moneda 2 3 2 3 3 2" xfId="1064" xr:uid="{00000000-0005-0000-0000-000019040000}"/>
    <cellStyle name="Moneda 2 3 2 3 3 2 2" xfId="1065" xr:uid="{00000000-0005-0000-0000-00001A040000}"/>
    <cellStyle name="Moneda 2 3 2 3 3 2 3" xfId="1066" xr:uid="{00000000-0005-0000-0000-00001B040000}"/>
    <cellStyle name="Moneda 2 3 2 3 3 3" xfId="1067" xr:uid="{00000000-0005-0000-0000-00001C040000}"/>
    <cellStyle name="Moneda 2 3 2 3 3 3 2" xfId="1068" xr:uid="{00000000-0005-0000-0000-00001D040000}"/>
    <cellStyle name="Moneda 2 3 2 3 3 4" xfId="1069" xr:uid="{00000000-0005-0000-0000-00001E040000}"/>
    <cellStyle name="Moneda 2 3 2 3 3 4 2" xfId="1070" xr:uid="{00000000-0005-0000-0000-00001F040000}"/>
    <cellStyle name="Moneda 2 3 2 3 3 5" xfId="1071" xr:uid="{00000000-0005-0000-0000-000020040000}"/>
    <cellStyle name="Moneda 2 3 2 3 3 6" xfId="1072" xr:uid="{00000000-0005-0000-0000-000021040000}"/>
    <cellStyle name="Moneda 2 3 2 3 4" xfId="1073" xr:uid="{00000000-0005-0000-0000-000022040000}"/>
    <cellStyle name="Moneda 2 3 2 3 4 2" xfId="1074" xr:uid="{00000000-0005-0000-0000-000023040000}"/>
    <cellStyle name="Moneda 2 3 2 3 4 3" xfId="1075" xr:uid="{00000000-0005-0000-0000-000024040000}"/>
    <cellStyle name="Moneda 2 3 2 3 5" xfId="1076" xr:uid="{00000000-0005-0000-0000-000025040000}"/>
    <cellStyle name="Moneda 2 3 2 3 5 2" xfId="1077" xr:uid="{00000000-0005-0000-0000-000026040000}"/>
    <cellStyle name="Moneda 2 3 2 3 6" xfId="1078" xr:uid="{00000000-0005-0000-0000-000027040000}"/>
    <cellStyle name="Moneda 2 3 2 3 6 2" xfId="1079" xr:uid="{00000000-0005-0000-0000-000028040000}"/>
    <cellStyle name="Moneda 2 3 2 3 7" xfId="1080" xr:uid="{00000000-0005-0000-0000-000029040000}"/>
    <cellStyle name="Moneda 2 3 2 3 8" xfId="1081" xr:uid="{00000000-0005-0000-0000-00002A040000}"/>
    <cellStyle name="Moneda 2 3 2 4" xfId="1082" xr:uid="{00000000-0005-0000-0000-00002B040000}"/>
    <cellStyle name="Moneda 2 3 2 4 2" xfId="1083" xr:uid="{00000000-0005-0000-0000-00002C040000}"/>
    <cellStyle name="Moneda 2 3 2 4 2 2" xfId="1084" xr:uid="{00000000-0005-0000-0000-00002D040000}"/>
    <cellStyle name="Moneda 2 3 2 4 2 2 2" xfId="1085" xr:uid="{00000000-0005-0000-0000-00002E040000}"/>
    <cellStyle name="Moneda 2 3 2 4 2 2 2 2" xfId="1086" xr:uid="{00000000-0005-0000-0000-00002F040000}"/>
    <cellStyle name="Moneda 2 3 2 4 2 2 2 3" xfId="1087" xr:uid="{00000000-0005-0000-0000-000030040000}"/>
    <cellStyle name="Moneda 2 3 2 4 2 2 3" xfId="1088" xr:uid="{00000000-0005-0000-0000-000031040000}"/>
    <cellStyle name="Moneda 2 3 2 4 2 2 3 2" xfId="1089" xr:uid="{00000000-0005-0000-0000-000032040000}"/>
    <cellStyle name="Moneda 2 3 2 4 2 2 4" xfId="1090" xr:uid="{00000000-0005-0000-0000-000033040000}"/>
    <cellStyle name="Moneda 2 3 2 4 2 2 4 2" xfId="1091" xr:uid="{00000000-0005-0000-0000-000034040000}"/>
    <cellStyle name="Moneda 2 3 2 4 2 2 5" xfId="1092" xr:uid="{00000000-0005-0000-0000-000035040000}"/>
    <cellStyle name="Moneda 2 3 2 4 2 2 6" xfId="1093" xr:uid="{00000000-0005-0000-0000-000036040000}"/>
    <cellStyle name="Moneda 2 3 2 4 2 3" xfId="1094" xr:uid="{00000000-0005-0000-0000-000037040000}"/>
    <cellStyle name="Moneda 2 3 2 4 2 3 2" xfId="1095" xr:uid="{00000000-0005-0000-0000-000038040000}"/>
    <cellStyle name="Moneda 2 3 2 4 2 3 3" xfId="1096" xr:uid="{00000000-0005-0000-0000-000039040000}"/>
    <cellStyle name="Moneda 2 3 2 4 2 4" xfId="1097" xr:uid="{00000000-0005-0000-0000-00003A040000}"/>
    <cellStyle name="Moneda 2 3 2 4 2 4 2" xfId="1098" xr:uid="{00000000-0005-0000-0000-00003B040000}"/>
    <cellStyle name="Moneda 2 3 2 4 2 5" xfId="1099" xr:uid="{00000000-0005-0000-0000-00003C040000}"/>
    <cellStyle name="Moneda 2 3 2 4 2 5 2" xfId="1100" xr:uid="{00000000-0005-0000-0000-00003D040000}"/>
    <cellStyle name="Moneda 2 3 2 4 2 6" xfId="1101" xr:uid="{00000000-0005-0000-0000-00003E040000}"/>
    <cellStyle name="Moneda 2 3 2 4 2 7" xfId="1102" xr:uid="{00000000-0005-0000-0000-00003F040000}"/>
    <cellStyle name="Moneda 2 3 2 4 3" xfId="1103" xr:uid="{00000000-0005-0000-0000-000040040000}"/>
    <cellStyle name="Moneda 2 3 2 4 3 2" xfId="1104" xr:uid="{00000000-0005-0000-0000-000041040000}"/>
    <cellStyle name="Moneda 2 3 2 4 3 2 2" xfId="1105" xr:uid="{00000000-0005-0000-0000-000042040000}"/>
    <cellStyle name="Moneda 2 3 2 4 3 2 3" xfId="1106" xr:uid="{00000000-0005-0000-0000-000043040000}"/>
    <cellStyle name="Moneda 2 3 2 4 3 3" xfId="1107" xr:uid="{00000000-0005-0000-0000-000044040000}"/>
    <cellStyle name="Moneda 2 3 2 4 3 3 2" xfId="1108" xr:uid="{00000000-0005-0000-0000-000045040000}"/>
    <cellStyle name="Moneda 2 3 2 4 3 4" xfId="1109" xr:uid="{00000000-0005-0000-0000-000046040000}"/>
    <cellStyle name="Moneda 2 3 2 4 3 4 2" xfId="1110" xr:uid="{00000000-0005-0000-0000-000047040000}"/>
    <cellStyle name="Moneda 2 3 2 4 3 5" xfId="1111" xr:uid="{00000000-0005-0000-0000-000048040000}"/>
    <cellStyle name="Moneda 2 3 2 4 3 6" xfId="1112" xr:uid="{00000000-0005-0000-0000-000049040000}"/>
    <cellStyle name="Moneda 2 3 2 4 4" xfId="1113" xr:uid="{00000000-0005-0000-0000-00004A040000}"/>
    <cellStyle name="Moneda 2 3 2 4 4 2" xfId="1114" xr:uid="{00000000-0005-0000-0000-00004B040000}"/>
    <cellStyle name="Moneda 2 3 2 4 4 3" xfId="1115" xr:uid="{00000000-0005-0000-0000-00004C040000}"/>
    <cellStyle name="Moneda 2 3 2 4 5" xfId="1116" xr:uid="{00000000-0005-0000-0000-00004D040000}"/>
    <cellStyle name="Moneda 2 3 2 4 5 2" xfId="1117" xr:uid="{00000000-0005-0000-0000-00004E040000}"/>
    <cellStyle name="Moneda 2 3 2 4 6" xfId="1118" xr:uid="{00000000-0005-0000-0000-00004F040000}"/>
    <cellStyle name="Moneda 2 3 2 4 6 2" xfId="1119" xr:uid="{00000000-0005-0000-0000-000050040000}"/>
    <cellStyle name="Moneda 2 3 2 4 7" xfId="1120" xr:uid="{00000000-0005-0000-0000-000051040000}"/>
    <cellStyle name="Moneda 2 3 2 4 8" xfId="1121" xr:uid="{00000000-0005-0000-0000-000052040000}"/>
    <cellStyle name="Moneda 2 3 2 5" xfId="1122" xr:uid="{00000000-0005-0000-0000-000053040000}"/>
    <cellStyle name="Moneda 2 3 2 5 2" xfId="1123" xr:uid="{00000000-0005-0000-0000-000054040000}"/>
    <cellStyle name="Moneda 2 3 2 5 2 2" xfId="1124" xr:uid="{00000000-0005-0000-0000-000055040000}"/>
    <cellStyle name="Moneda 2 3 2 5 2 2 2" xfId="1125" xr:uid="{00000000-0005-0000-0000-000056040000}"/>
    <cellStyle name="Moneda 2 3 2 5 2 2 2 2" xfId="1126" xr:uid="{00000000-0005-0000-0000-000057040000}"/>
    <cellStyle name="Moneda 2 3 2 5 2 2 3" xfId="1127" xr:uid="{00000000-0005-0000-0000-000058040000}"/>
    <cellStyle name="Moneda 2 3 2 5 2 3" xfId="1128" xr:uid="{00000000-0005-0000-0000-000059040000}"/>
    <cellStyle name="Moneda 2 3 2 5 2 3 2" xfId="1129" xr:uid="{00000000-0005-0000-0000-00005A040000}"/>
    <cellStyle name="Moneda 2 3 2 5 2 3 3" xfId="1130" xr:uid="{00000000-0005-0000-0000-00005B040000}"/>
    <cellStyle name="Moneda 2 3 2 5 2 4" xfId="1131" xr:uid="{00000000-0005-0000-0000-00005C040000}"/>
    <cellStyle name="Moneda 2 3 2 5 2 4 2" xfId="1132" xr:uid="{00000000-0005-0000-0000-00005D040000}"/>
    <cellStyle name="Moneda 2 3 2 5 2 5" xfId="1133" xr:uid="{00000000-0005-0000-0000-00005E040000}"/>
    <cellStyle name="Moneda 2 3 2 5 2 6" xfId="1134" xr:uid="{00000000-0005-0000-0000-00005F040000}"/>
    <cellStyle name="Moneda 2 3 2 5 3" xfId="1135" xr:uid="{00000000-0005-0000-0000-000060040000}"/>
    <cellStyle name="Moneda 2 3 2 5 3 2" xfId="1136" xr:uid="{00000000-0005-0000-0000-000061040000}"/>
    <cellStyle name="Moneda 2 3 2 5 3 2 2" xfId="1137" xr:uid="{00000000-0005-0000-0000-000062040000}"/>
    <cellStyle name="Moneda 2 3 2 5 3 3" xfId="1138" xr:uid="{00000000-0005-0000-0000-000063040000}"/>
    <cellStyle name="Moneda 2 3 2 5 4" xfId="1139" xr:uid="{00000000-0005-0000-0000-000064040000}"/>
    <cellStyle name="Moneda 2 3 2 5 4 2" xfId="1140" xr:uid="{00000000-0005-0000-0000-000065040000}"/>
    <cellStyle name="Moneda 2 3 2 5 4 3" xfId="1141" xr:uid="{00000000-0005-0000-0000-000066040000}"/>
    <cellStyle name="Moneda 2 3 2 5 5" xfId="1142" xr:uid="{00000000-0005-0000-0000-000067040000}"/>
    <cellStyle name="Moneda 2 3 2 5 5 2" xfId="1143" xr:uid="{00000000-0005-0000-0000-000068040000}"/>
    <cellStyle name="Moneda 2 3 2 5 6" xfId="1144" xr:uid="{00000000-0005-0000-0000-000069040000}"/>
    <cellStyle name="Moneda 2 3 2 5 7" xfId="1145" xr:uid="{00000000-0005-0000-0000-00006A040000}"/>
    <cellStyle name="Moneda 2 3 2 6" xfId="1146" xr:uid="{00000000-0005-0000-0000-00006B040000}"/>
    <cellStyle name="Moneda 2 3 2 6 2" xfId="1147" xr:uid="{00000000-0005-0000-0000-00006C040000}"/>
    <cellStyle name="Moneda 2 3 2 6 2 2" xfId="1148" xr:uid="{00000000-0005-0000-0000-00006D040000}"/>
    <cellStyle name="Moneda 2 3 2 6 2 2 2" xfId="1149" xr:uid="{00000000-0005-0000-0000-00006E040000}"/>
    <cellStyle name="Moneda 2 3 2 6 2 3" xfId="1150" xr:uid="{00000000-0005-0000-0000-00006F040000}"/>
    <cellStyle name="Moneda 2 3 2 6 3" xfId="1151" xr:uid="{00000000-0005-0000-0000-000070040000}"/>
    <cellStyle name="Moneda 2 3 2 6 3 2" xfId="1152" xr:uid="{00000000-0005-0000-0000-000071040000}"/>
    <cellStyle name="Moneda 2 3 2 6 3 3" xfId="1153" xr:uid="{00000000-0005-0000-0000-000072040000}"/>
    <cellStyle name="Moneda 2 3 2 6 4" xfId="1154" xr:uid="{00000000-0005-0000-0000-000073040000}"/>
    <cellStyle name="Moneda 2 3 2 6 4 2" xfId="1155" xr:uid="{00000000-0005-0000-0000-000074040000}"/>
    <cellStyle name="Moneda 2 3 2 6 5" xfId="1156" xr:uid="{00000000-0005-0000-0000-000075040000}"/>
    <cellStyle name="Moneda 2 3 2 6 6" xfId="1157" xr:uid="{00000000-0005-0000-0000-000076040000}"/>
    <cellStyle name="Moneda 2 3 2 7" xfId="1158" xr:uid="{00000000-0005-0000-0000-000077040000}"/>
    <cellStyle name="Moneda 2 3 2 7 2" xfId="1159" xr:uid="{00000000-0005-0000-0000-000078040000}"/>
    <cellStyle name="Moneda 2 3 2 7 2 2" xfId="1160" xr:uid="{00000000-0005-0000-0000-000079040000}"/>
    <cellStyle name="Moneda 2 3 2 7 3" xfId="1161" xr:uid="{00000000-0005-0000-0000-00007A040000}"/>
    <cellStyle name="Moneda 2 3 2 8" xfId="1162" xr:uid="{00000000-0005-0000-0000-00007B040000}"/>
    <cellStyle name="Moneda 2 3 2 8 2" xfId="1163" xr:uid="{00000000-0005-0000-0000-00007C040000}"/>
    <cellStyle name="Moneda 2 3 2 8 3" xfId="1164" xr:uid="{00000000-0005-0000-0000-00007D040000}"/>
    <cellStyle name="Moneda 2 3 2 9" xfId="1165" xr:uid="{00000000-0005-0000-0000-00007E040000}"/>
    <cellStyle name="Moneda 2 3 2 9 2" xfId="1166" xr:uid="{00000000-0005-0000-0000-00007F040000}"/>
    <cellStyle name="Moneda 2 3 3" xfId="1167" xr:uid="{00000000-0005-0000-0000-000080040000}"/>
    <cellStyle name="Moneda 2 3 3 2" xfId="1168" xr:uid="{00000000-0005-0000-0000-000081040000}"/>
    <cellStyle name="Moneda 2 3 3 2 2" xfId="1169" xr:uid="{00000000-0005-0000-0000-000082040000}"/>
    <cellStyle name="Moneda 2 3 3 2 2 2" xfId="1170" xr:uid="{00000000-0005-0000-0000-000083040000}"/>
    <cellStyle name="Moneda 2 3 3 2 2 2 2" xfId="1171" xr:uid="{00000000-0005-0000-0000-000084040000}"/>
    <cellStyle name="Moneda 2 3 3 2 2 2 2 2" xfId="1172" xr:uid="{00000000-0005-0000-0000-000085040000}"/>
    <cellStyle name="Moneda 2 3 3 2 2 2 3" xfId="1173" xr:uid="{00000000-0005-0000-0000-000086040000}"/>
    <cellStyle name="Moneda 2 3 3 2 2 3" xfId="1174" xr:uid="{00000000-0005-0000-0000-000087040000}"/>
    <cellStyle name="Moneda 2 3 3 2 2 3 2" xfId="1175" xr:uid="{00000000-0005-0000-0000-000088040000}"/>
    <cellStyle name="Moneda 2 3 3 2 2 3 3" xfId="1176" xr:uid="{00000000-0005-0000-0000-000089040000}"/>
    <cellStyle name="Moneda 2 3 3 2 2 4" xfId="1177" xr:uid="{00000000-0005-0000-0000-00008A040000}"/>
    <cellStyle name="Moneda 2 3 3 2 2 4 2" xfId="1178" xr:uid="{00000000-0005-0000-0000-00008B040000}"/>
    <cellStyle name="Moneda 2 3 3 2 2 5" xfId="1179" xr:uid="{00000000-0005-0000-0000-00008C040000}"/>
    <cellStyle name="Moneda 2 3 3 2 2 6" xfId="1180" xr:uid="{00000000-0005-0000-0000-00008D040000}"/>
    <cellStyle name="Moneda 2 3 3 2 3" xfId="1181" xr:uid="{00000000-0005-0000-0000-00008E040000}"/>
    <cellStyle name="Moneda 2 3 3 2 3 2" xfId="1182" xr:uid="{00000000-0005-0000-0000-00008F040000}"/>
    <cellStyle name="Moneda 2 3 3 2 3 2 2" xfId="1183" xr:uid="{00000000-0005-0000-0000-000090040000}"/>
    <cellStyle name="Moneda 2 3 3 2 3 3" xfId="1184" xr:uid="{00000000-0005-0000-0000-000091040000}"/>
    <cellStyle name="Moneda 2 3 3 2 4" xfId="1185" xr:uid="{00000000-0005-0000-0000-000092040000}"/>
    <cellStyle name="Moneda 2 3 3 2 4 2" xfId="1186" xr:uid="{00000000-0005-0000-0000-000093040000}"/>
    <cellStyle name="Moneda 2 3 3 2 4 3" xfId="1187" xr:uid="{00000000-0005-0000-0000-000094040000}"/>
    <cellStyle name="Moneda 2 3 3 2 5" xfId="1188" xr:uid="{00000000-0005-0000-0000-000095040000}"/>
    <cellStyle name="Moneda 2 3 3 2 5 2" xfId="1189" xr:uid="{00000000-0005-0000-0000-000096040000}"/>
    <cellStyle name="Moneda 2 3 3 2 6" xfId="1190" xr:uid="{00000000-0005-0000-0000-000097040000}"/>
    <cellStyle name="Moneda 2 3 3 2 7" xfId="1191" xr:uid="{00000000-0005-0000-0000-000098040000}"/>
    <cellStyle name="Moneda 2 3 3 3" xfId="1192" xr:uid="{00000000-0005-0000-0000-000099040000}"/>
    <cellStyle name="Moneda 2 3 3 3 2" xfId="1193" xr:uid="{00000000-0005-0000-0000-00009A040000}"/>
    <cellStyle name="Moneda 2 3 3 3 2 2" xfId="1194" xr:uid="{00000000-0005-0000-0000-00009B040000}"/>
    <cellStyle name="Moneda 2 3 3 3 2 2 2" xfId="1195" xr:uid="{00000000-0005-0000-0000-00009C040000}"/>
    <cellStyle name="Moneda 2 3 3 3 2 2 3" xfId="1196" xr:uid="{00000000-0005-0000-0000-00009D040000}"/>
    <cellStyle name="Moneda 2 3 3 3 2 3" xfId="1197" xr:uid="{00000000-0005-0000-0000-00009E040000}"/>
    <cellStyle name="Moneda 2 3 3 3 2 4" xfId="1198" xr:uid="{00000000-0005-0000-0000-00009F040000}"/>
    <cellStyle name="Moneda 2 3 3 3 3" xfId="1199" xr:uid="{00000000-0005-0000-0000-0000A0040000}"/>
    <cellStyle name="Moneda 2 3 3 3 3 2" xfId="1200" xr:uid="{00000000-0005-0000-0000-0000A1040000}"/>
    <cellStyle name="Moneda 2 3 3 3 3 2 2" xfId="1201" xr:uid="{00000000-0005-0000-0000-0000A2040000}"/>
    <cellStyle name="Moneda 2 3 3 3 3 3" xfId="1202" xr:uid="{00000000-0005-0000-0000-0000A3040000}"/>
    <cellStyle name="Moneda 2 3 3 3 4" xfId="1203" xr:uid="{00000000-0005-0000-0000-0000A4040000}"/>
    <cellStyle name="Moneda 2 3 3 3 4 2" xfId="1204" xr:uid="{00000000-0005-0000-0000-0000A5040000}"/>
    <cellStyle name="Moneda 2 3 3 3 4 3" xfId="1205" xr:uid="{00000000-0005-0000-0000-0000A6040000}"/>
    <cellStyle name="Moneda 2 3 3 3 5" xfId="1206" xr:uid="{00000000-0005-0000-0000-0000A7040000}"/>
    <cellStyle name="Moneda 2 3 3 3 6" xfId="1207" xr:uid="{00000000-0005-0000-0000-0000A8040000}"/>
    <cellStyle name="Moneda 2 3 3 4" xfId="1208" xr:uid="{00000000-0005-0000-0000-0000A9040000}"/>
    <cellStyle name="Moneda 2 3 3 4 2" xfId="1209" xr:uid="{00000000-0005-0000-0000-0000AA040000}"/>
    <cellStyle name="Moneda 2 3 3 4 2 2" xfId="1210" xr:uid="{00000000-0005-0000-0000-0000AB040000}"/>
    <cellStyle name="Moneda 2 3 3 4 2 2 2" xfId="1211" xr:uid="{00000000-0005-0000-0000-0000AC040000}"/>
    <cellStyle name="Moneda 2 3 3 4 2 3" xfId="1212" xr:uid="{00000000-0005-0000-0000-0000AD040000}"/>
    <cellStyle name="Moneda 2 3 3 4 2 4" xfId="1213" xr:uid="{00000000-0005-0000-0000-0000AE040000}"/>
    <cellStyle name="Moneda 2 3 3 4 3" xfId="1214" xr:uid="{00000000-0005-0000-0000-0000AF040000}"/>
    <cellStyle name="Moneda 2 3 3 4 3 2" xfId="1215" xr:uid="{00000000-0005-0000-0000-0000B0040000}"/>
    <cellStyle name="Moneda 2 3 3 4 4" xfId="1216" xr:uid="{00000000-0005-0000-0000-0000B1040000}"/>
    <cellStyle name="Moneda 2 3 3 4 5" xfId="1217" xr:uid="{00000000-0005-0000-0000-0000B2040000}"/>
    <cellStyle name="Moneda 2 3 3 5" xfId="1218" xr:uid="{00000000-0005-0000-0000-0000B3040000}"/>
    <cellStyle name="Moneda 2 3 3 5 2" xfId="1219" xr:uid="{00000000-0005-0000-0000-0000B4040000}"/>
    <cellStyle name="Moneda 2 3 3 5 2 2" xfId="1220" xr:uid="{00000000-0005-0000-0000-0000B5040000}"/>
    <cellStyle name="Moneda 2 3 3 5 2 3" xfId="1221" xr:uid="{00000000-0005-0000-0000-0000B6040000}"/>
    <cellStyle name="Moneda 2 3 3 5 3" xfId="1222" xr:uid="{00000000-0005-0000-0000-0000B7040000}"/>
    <cellStyle name="Moneda 2 3 3 5 4" xfId="1223" xr:uid="{00000000-0005-0000-0000-0000B8040000}"/>
    <cellStyle name="Moneda 2 3 3 6" xfId="1224" xr:uid="{00000000-0005-0000-0000-0000B9040000}"/>
    <cellStyle name="Moneda 2 3 3 6 2" xfId="1225" xr:uid="{00000000-0005-0000-0000-0000BA040000}"/>
    <cellStyle name="Moneda 2 3 3 6 2 2" xfId="1226" xr:uid="{00000000-0005-0000-0000-0000BB040000}"/>
    <cellStyle name="Moneda 2 3 3 6 3" xfId="1227" xr:uid="{00000000-0005-0000-0000-0000BC040000}"/>
    <cellStyle name="Moneda 2 3 3 7" xfId="1228" xr:uid="{00000000-0005-0000-0000-0000BD040000}"/>
    <cellStyle name="Moneda 2 3 3 7 2" xfId="1229" xr:uid="{00000000-0005-0000-0000-0000BE040000}"/>
    <cellStyle name="Moneda 2 3 3 8" xfId="1230" xr:uid="{00000000-0005-0000-0000-0000BF040000}"/>
    <cellStyle name="Moneda 2 3 4" xfId="1231" xr:uid="{00000000-0005-0000-0000-0000C0040000}"/>
    <cellStyle name="Moneda 2 3 4 2" xfId="1232" xr:uid="{00000000-0005-0000-0000-0000C1040000}"/>
    <cellStyle name="Moneda 2 3 4 2 2" xfId="1233" xr:uid="{00000000-0005-0000-0000-0000C2040000}"/>
    <cellStyle name="Moneda 2 3 4 2 2 2" xfId="1234" xr:uid="{00000000-0005-0000-0000-0000C3040000}"/>
    <cellStyle name="Moneda 2 3 4 2 2 2 2" xfId="1235" xr:uid="{00000000-0005-0000-0000-0000C4040000}"/>
    <cellStyle name="Moneda 2 3 4 2 2 2 2 2" xfId="1236" xr:uid="{00000000-0005-0000-0000-0000C5040000}"/>
    <cellStyle name="Moneda 2 3 4 2 2 2 3" xfId="1237" xr:uid="{00000000-0005-0000-0000-0000C6040000}"/>
    <cellStyle name="Moneda 2 3 4 2 2 3" xfId="1238" xr:uid="{00000000-0005-0000-0000-0000C7040000}"/>
    <cellStyle name="Moneda 2 3 4 2 2 3 2" xfId="1239" xr:uid="{00000000-0005-0000-0000-0000C8040000}"/>
    <cellStyle name="Moneda 2 3 4 2 2 3 3" xfId="1240" xr:uid="{00000000-0005-0000-0000-0000C9040000}"/>
    <cellStyle name="Moneda 2 3 4 2 2 4" xfId="1241" xr:uid="{00000000-0005-0000-0000-0000CA040000}"/>
    <cellStyle name="Moneda 2 3 4 2 2 4 2" xfId="1242" xr:uid="{00000000-0005-0000-0000-0000CB040000}"/>
    <cellStyle name="Moneda 2 3 4 2 2 5" xfId="1243" xr:uid="{00000000-0005-0000-0000-0000CC040000}"/>
    <cellStyle name="Moneda 2 3 4 2 2 6" xfId="1244" xr:uid="{00000000-0005-0000-0000-0000CD040000}"/>
    <cellStyle name="Moneda 2 3 4 2 3" xfId="1245" xr:uid="{00000000-0005-0000-0000-0000CE040000}"/>
    <cellStyle name="Moneda 2 3 4 2 3 2" xfId="1246" xr:uid="{00000000-0005-0000-0000-0000CF040000}"/>
    <cellStyle name="Moneda 2 3 4 2 3 2 2" xfId="1247" xr:uid="{00000000-0005-0000-0000-0000D0040000}"/>
    <cellStyle name="Moneda 2 3 4 2 3 3" xfId="1248" xr:uid="{00000000-0005-0000-0000-0000D1040000}"/>
    <cellStyle name="Moneda 2 3 4 2 4" xfId="1249" xr:uid="{00000000-0005-0000-0000-0000D2040000}"/>
    <cellStyle name="Moneda 2 3 4 2 4 2" xfId="1250" xr:uid="{00000000-0005-0000-0000-0000D3040000}"/>
    <cellStyle name="Moneda 2 3 4 2 4 3" xfId="1251" xr:uid="{00000000-0005-0000-0000-0000D4040000}"/>
    <cellStyle name="Moneda 2 3 4 2 5" xfId="1252" xr:uid="{00000000-0005-0000-0000-0000D5040000}"/>
    <cellStyle name="Moneda 2 3 4 2 5 2" xfId="1253" xr:uid="{00000000-0005-0000-0000-0000D6040000}"/>
    <cellStyle name="Moneda 2 3 4 2 6" xfId="1254" xr:uid="{00000000-0005-0000-0000-0000D7040000}"/>
    <cellStyle name="Moneda 2 3 4 2 7" xfId="1255" xr:uid="{00000000-0005-0000-0000-0000D8040000}"/>
    <cellStyle name="Moneda 2 3 4 3" xfId="1256" xr:uid="{00000000-0005-0000-0000-0000D9040000}"/>
    <cellStyle name="Moneda 2 3 4 3 2" xfId="1257" xr:uid="{00000000-0005-0000-0000-0000DA040000}"/>
    <cellStyle name="Moneda 2 3 4 3 2 2" xfId="1258" xr:uid="{00000000-0005-0000-0000-0000DB040000}"/>
    <cellStyle name="Moneda 2 3 4 3 2 2 2" xfId="1259" xr:uid="{00000000-0005-0000-0000-0000DC040000}"/>
    <cellStyle name="Moneda 2 3 4 3 2 2 3" xfId="1260" xr:uid="{00000000-0005-0000-0000-0000DD040000}"/>
    <cellStyle name="Moneda 2 3 4 3 2 3" xfId="1261" xr:uid="{00000000-0005-0000-0000-0000DE040000}"/>
    <cellStyle name="Moneda 2 3 4 3 2 4" xfId="1262" xr:uid="{00000000-0005-0000-0000-0000DF040000}"/>
    <cellStyle name="Moneda 2 3 4 3 3" xfId="1263" xr:uid="{00000000-0005-0000-0000-0000E0040000}"/>
    <cellStyle name="Moneda 2 3 4 3 3 2" xfId="1264" xr:uid="{00000000-0005-0000-0000-0000E1040000}"/>
    <cellStyle name="Moneda 2 3 4 3 3 2 2" xfId="1265" xr:uid="{00000000-0005-0000-0000-0000E2040000}"/>
    <cellStyle name="Moneda 2 3 4 3 3 3" xfId="1266" xr:uid="{00000000-0005-0000-0000-0000E3040000}"/>
    <cellStyle name="Moneda 2 3 4 3 4" xfId="1267" xr:uid="{00000000-0005-0000-0000-0000E4040000}"/>
    <cellStyle name="Moneda 2 3 4 3 4 2" xfId="1268" xr:uid="{00000000-0005-0000-0000-0000E5040000}"/>
    <cellStyle name="Moneda 2 3 4 3 4 3" xfId="1269" xr:uid="{00000000-0005-0000-0000-0000E6040000}"/>
    <cellStyle name="Moneda 2 3 4 3 5" xfId="1270" xr:uid="{00000000-0005-0000-0000-0000E7040000}"/>
    <cellStyle name="Moneda 2 3 4 3 6" xfId="1271" xr:uid="{00000000-0005-0000-0000-0000E8040000}"/>
    <cellStyle name="Moneda 2 3 4 4" xfId="1272" xr:uid="{00000000-0005-0000-0000-0000E9040000}"/>
    <cellStyle name="Moneda 2 3 4 4 2" xfId="1273" xr:uid="{00000000-0005-0000-0000-0000EA040000}"/>
    <cellStyle name="Moneda 2 3 4 4 2 2" xfId="1274" xr:uid="{00000000-0005-0000-0000-0000EB040000}"/>
    <cellStyle name="Moneda 2 3 4 4 2 2 2" xfId="1275" xr:uid="{00000000-0005-0000-0000-0000EC040000}"/>
    <cellStyle name="Moneda 2 3 4 4 2 3" xfId="1276" xr:uid="{00000000-0005-0000-0000-0000ED040000}"/>
    <cellStyle name="Moneda 2 3 4 4 2 4" xfId="1277" xr:uid="{00000000-0005-0000-0000-0000EE040000}"/>
    <cellStyle name="Moneda 2 3 4 4 3" xfId="1278" xr:uid="{00000000-0005-0000-0000-0000EF040000}"/>
    <cellStyle name="Moneda 2 3 4 4 3 2" xfId="1279" xr:uid="{00000000-0005-0000-0000-0000F0040000}"/>
    <cellStyle name="Moneda 2 3 4 4 4" xfId="1280" xr:uid="{00000000-0005-0000-0000-0000F1040000}"/>
    <cellStyle name="Moneda 2 3 4 4 5" xfId="1281" xr:uid="{00000000-0005-0000-0000-0000F2040000}"/>
    <cellStyle name="Moneda 2 3 4 5" xfId="1282" xr:uid="{00000000-0005-0000-0000-0000F3040000}"/>
    <cellStyle name="Moneda 2 3 4 5 2" xfId="1283" xr:uid="{00000000-0005-0000-0000-0000F4040000}"/>
    <cellStyle name="Moneda 2 3 4 5 2 2" xfId="1284" xr:uid="{00000000-0005-0000-0000-0000F5040000}"/>
    <cellStyle name="Moneda 2 3 4 5 2 3" xfId="1285" xr:uid="{00000000-0005-0000-0000-0000F6040000}"/>
    <cellStyle name="Moneda 2 3 4 5 3" xfId="1286" xr:uid="{00000000-0005-0000-0000-0000F7040000}"/>
    <cellStyle name="Moneda 2 3 4 5 4" xfId="1287" xr:uid="{00000000-0005-0000-0000-0000F8040000}"/>
    <cellStyle name="Moneda 2 3 4 6" xfId="1288" xr:uid="{00000000-0005-0000-0000-0000F9040000}"/>
    <cellStyle name="Moneda 2 3 4 6 2" xfId="1289" xr:uid="{00000000-0005-0000-0000-0000FA040000}"/>
    <cellStyle name="Moneda 2 3 4 6 2 2" xfId="1290" xr:uid="{00000000-0005-0000-0000-0000FB040000}"/>
    <cellStyle name="Moneda 2 3 4 6 3" xfId="1291" xr:uid="{00000000-0005-0000-0000-0000FC040000}"/>
    <cellStyle name="Moneda 2 3 4 7" xfId="1292" xr:uid="{00000000-0005-0000-0000-0000FD040000}"/>
    <cellStyle name="Moneda 2 3 4 7 2" xfId="1293" xr:uid="{00000000-0005-0000-0000-0000FE040000}"/>
    <cellStyle name="Moneda 2 3 4 8" xfId="1294" xr:uid="{00000000-0005-0000-0000-0000FF040000}"/>
    <cellStyle name="Moneda 2 3 5" xfId="1295" xr:uid="{00000000-0005-0000-0000-000000050000}"/>
    <cellStyle name="Moneda 2 3 5 2" xfId="1296" xr:uid="{00000000-0005-0000-0000-000001050000}"/>
    <cellStyle name="Moneda 2 3 5 2 2" xfId="1297" xr:uid="{00000000-0005-0000-0000-000002050000}"/>
    <cellStyle name="Moneda 2 3 5 2 2 2" xfId="1298" xr:uid="{00000000-0005-0000-0000-000003050000}"/>
    <cellStyle name="Moneda 2 3 5 2 2 2 2" xfId="1299" xr:uid="{00000000-0005-0000-0000-000004050000}"/>
    <cellStyle name="Moneda 2 3 5 2 2 2 3" xfId="1300" xr:uid="{00000000-0005-0000-0000-000005050000}"/>
    <cellStyle name="Moneda 2 3 5 2 2 3" xfId="1301" xr:uid="{00000000-0005-0000-0000-000006050000}"/>
    <cellStyle name="Moneda 2 3 5 2 2 3 2" xfId="1302" xr:uid="{00000000-0005-0000-0000-000007050000}"/>
    <cellStyle name="Moneda 2 3 5 2 2 4" xfId="1303" xr:uid="{00000000-0005-0000-0000-000008050000}"/>
    <cellStyle name="Moneda 2 3 5 2 2 4 2" xfId="1304" xr:uid="{00000000-0005-0000-0000-000009050000}"/>
    <cellStyle name="Moneda 2 3 5 2 2 5" xfId="1305" xr:uid="{00000000-0005-0000-0000-00000A050000}"/>
    <cellStyle name="Moneda 2 3 5 2 2 6" xfId="1306" xr:uid="{00000000-0005-0000-0000-00000B050000}"/>
    <cellStyle name="Moneda 2 3 5 2 3" xfId="1307" xr:uid="{00000000-0005-0000-0000-00000C050000}"/>
    <cellStyle name="Moneda 2 3 5 2 3 2" xfId="1308" xr:uid="{00000000-0005-0000-0000-00000D050000}"/>
    <cellStyle name="Moneda 2 3 5 2 3 3" xfId="1309" xr:uid="{00000000-0005-0000-0000-00000E050000}"/>
    <cellStyle name="Moneda 2 3 5 2 4" xfId="1310" xr:uid="{00000000-0005-0000-0000-00000F050000}"/>
    <cellStyle name="Moneda 2 3 5 2 4 2" xfId="1311" xr:uid="{00000000-0005-0000-0000-000010050000}"/>
    <cellStyle name="Moneda 2 3 5 2 5" xfId="1312" xr:uid="{00000000-0005-0000-0000-000011050000}"/>
    <cellStyle name="Moneda 2 3 5 2 5 2" xfId="1313" xr:uid="{00000000-0005-0000-0000-000012050000}"/>
    <cellStyle name="Moneda 2 3 5 2 6" xfId="1314" xr:uid="{00000000-0005-0000-0000-000013050000}"/>
    <cellStyle name="Moneda 2 3 5 2 7" xfId="1315" xr:uid="{00000000-0005-0000-0000-000014050000}"/>
    <cellStyle name="Moneda 2 3 5 3" xfId="1316" xr:uid="{00000000-0005-0000-0000-000015050000}"/>
    <cellStyle name="Moneda 2 3 5 3 2" xfId="1317" xr:uid="{00000000-0005-0000-0000-000016050000}"/>
    <cellStyle name="Moneda 2 3 5 3 2 2" xfId="1318" xr:uid="{00000000-0005-0000-0000-000017050000}"/>
    <cellStyle name="Moneda 2 3 5 3 2 3" xfId="1319" xr:uid="{00000000-0005-0000-0000-000018050000}"/>
    <cellStyle name="Moneda 2 3 5 3 3" xfId="1320" xr:uid="{00000000-0005-0000-0000-000019050000}"/>
    <cellStyle name="Moneda 2 3 5 3 3 2" xfId="1321" xr:uid="{00000000-0005-0000-0000-00001A050000}"/>
    <cellStyle name="Moneda 2 3 5 3 4" xfId="1322" xr:uid="{00000000-0005-0000-0000-00001B050000}"/>
    <cellStyle name="Moneda 2 3 5 3 4 2" xfId="1323" xr:uid="{00000000-0005-0000-0000-00001C050000}"/>
    <cellStyle name="Moneda 2 3 5 3 5" xfId="1324" xr:uid="{00000000-0005-0000-0000-00001D050000}"/>
    <cellStyle name="Moneda 2 3 5 3 6" xfId="1325" xr:uid="{00000000-0005-0000-0000-00001E050000}"/>
    <cellStyle name="Moneda 2 3 5 4" xfId="1326" xr:uid="{00000000-0005-0000-0000-00001F050000}"/>
    <cellStyle name="Moneda 2 3 5 4 2" xfId="1327" xr:uid="{00000000-0005-0000-0000-000020050000}"/>
    <cellStyle name="Moneda 2 3 5 4 3" xfId="1328" xr:uid="{00000000-0005-0000-0000-000021050000}"/>
    <cellStyle name="Moneda 2 3 5 5" xfId="1329" xr:uid="{00000000-0005-0000-0000-000022050000}"/>
    <cellStyle name="Moneda 2 3 5 5 2" xfId="1330" xr:uid="{00000000-0005-0000-0000-000023050000}"/>
    <cellStyle name="Moneda 2 3 5 6" xfId="1331" xr:uid="{00000000-0005-0000-0000-000024050000}"/>
    <cellStyle name="Moneda 2 3 5 6 2" xfId="1332" xr:uid="{00000000-0005-0000-0000-000025050000}"/>
    <cellStyle name="Moneda 2 3 5 7" xfId="1333" xr:uid="{00000000-0005-0000-0000-000026050000}"/>
    <cellStyle name="Moneda 2 3 5 8" xfId="1334" xr:uid="{00000000-0005-0000-0000-000027050000}"/>
    <cellStyle name="Moneda 2 3 6" xfId="1335" xr:uid="{00000000-0005-0000-0000-000028050000}"/>
    <cellStyle name="Moneda 2 3 6 2" xfId="1336" xr:uid="{00000000-0005-0000-0000-000029050000}"/>
    <cellStyle name="Moneda 2 3 6 2 2" xfId="1337" xr:uid="{00000000-0005-0000-0000-00002A050000}"/>
    <cellStyle name="Moneda 2 3 6 2 2 2" xfId="1338" xr:uid="{00000000-0005-0000-0000-00002B050000}"/>
    <cellStyle name="Moneda 2 3 6 2 2 2 2" xfId="1339" xr:uid="{00000000-0005-0000-0000-00002C050000}"/>
    <cellStyle name="Moneda 2 3 6 2 2 3" xfId="1340" xr:uid="{00000000-0005-0000-0000-00002D050000}"/>
    <cellStyle name="Moneda 2 3 6 2 3" xfId="1341" xr:uid="{00000000-0005-0000-0000-00002E050000}"/>
    <cellStyle name="Moneda 2 3 6 2 3 2" xfId="1342" xr:uid="{00000000-0005-0000-0000-00002F050000}"/>
    <cellStyle name="Moneda 2 3 6 2 3 3" xfId="1343" xr:uid="{00000000-0005-0000-0000-000030050000}"/>
    <cellStyle name="Moneda 2 3 6 2 4" xfId="1344" xr:uid="{00000000-0005-0000-0000-000031050000}"/>
    <cellStyle name="Moneda 2 3 6 2 4 2" xfId="1345" xr:uid="{00000000-0005-0000-0000-000032050000}"/>
    <cellStyle name="Moneda 2 3 6 2 5" xfId="1346" xr:uid="{00000000-0005-0000-0000-000033050000}"/>
    <cellStyle name="Moneda 2 3 6 2 6" xfId="1347" xr:uid="{00000000-0005-0000-0000-000034050000}"/>
    <cellStyle name="Moneda 2 3 6 3" xfId="1348" xr:uid="{00000000-0005-0000-0000-000035050000}"/>
    <cellStyle name="Moneda 2 3 6 3 2" xfId="1349" xr:uid="{00000000-0005-0000-0000-000036050000}"/>
    <cellStyle name="Moneda 2 3 6 3 2 2" xfId="1350" xr:uid="{00000000-0005-0000-0000-000037050000}"/>
    <cellStyle name="Moneda 2 3 6 3 3" xfId="1351" xr:uid="{00000000-0005-0000-0000-000038050000}"/>
    <cellStyle name="Moneda 2 3 6 4" xfId="1352" xr:uid="{00000000-0005-0000-0000-000039050000}"/>
    <cellStyle name="Moneda 2 3 6 4 2" xfId="1353" xr:uid="{00000000-0005-0000-0000-00003A050000}"/>
    <cellStyle name="Moneda 2 3 6 4 3" xfId="1354" xr:uid="{00000000-0005-0000-0000-00003B050000}"/>
    <cellStyle name="Moneda 2 3 6 5" xfId="1355" xr:uid="{00000000-0005-0000-0000-00003C050000}"/>
    <cellStyle name="Moneda 2 3 6 5 2" xfId="1356" xr:uid="{00000000-0005-0000-0000-00003D050000}"/>
    <cellStyle name="Moneda 2 3 6 6" xfId="1357" xr:uid="{00000000-0005-0000-0000-00003E050000}"/>
    <cellStyle name="Moneda 2 3 6 7" xfId="1358" xr:uid="{00000000-0005-0000-0000-00003F050000}"/>
    <cellStyle name="Moneda 2 3 7" xfId="1359" xr:uid="{00000000-0005-0000-0000-000040050000}"/>
    <cellStyle name="Moneda 2 3 7 2" xfId="1360" xr:uid="{00000000-0005-0000-0000-000041050000}"/>
    <cellStyle name="Moneda 2 3 7 2 2" xfId="1361" xr:uid="{00000000-0005-0000-0000-000042050000}"/>
    <cellStyle name="Moneda 2 3 7 2 2 2" xfId="1362" xr:uid="{00000000-0005-0000-0000-000043050000}"/>
    <cellStyle name="Moneda 2 3 7 2 2 3" xfId="1363" xr:uid="{00000000-0005-0000-0000-000044050000}"/>
    <cellStyle name="Moneda 2 3 7 2 3" xfId="1364" xr:uid="{00000000-0005-0000-0000-000045050000}"/>
    <cellStyle name="Moneda 2 3 7 2 4" xfId="1365" xr:uid="{00000000-0005-0000-0000-000046050000}"/>
    <cellStyle name="Moneda 2 3 7 3" xfId="1366" xr:uid="{00000000-0005-0000-0000-000047050000}"/>
    <cellStyle name="Moneda 2 3 7 3 2" xfId="1367" xr:uid="{00000000-0005-0000-0000-000048050000}"/>
    <cellStyle name="Moneda 2 3 7 3 2 2" xfId="1368" xr:uid="{00000000-0005-0000-0000-000049050000}"/>
    <cellStyle name="Moneda 2 3 7 3 3" xfId="1369" xr:uid="{00000000-0005-0000-0000-00004A050000}"/>
    <cellStyle name="Moneda 2 3 7 4" xfId="1370" xr:uid="{00000000-0005-0000-0000-00004B050000}"/>
    <cellStyle name="Moneda 2 3 7 4 2" xfId="1371" xr:uid="{00000000-0005-0000-0000-00004C050000}"/>
    <cellStyle name="Moneda 2 3 7 4 3" xfId="1372" xr:uid="{00000000-0005-0000-0000-00004D050000}"/>
    <cellStyle name="Moneda 2 3 7 5" xfId="1373" xr:uid="{00000000-0005-0000-0000-00004E050000}"/>
    <cellStyle name="Moneda 2 3 7 6" xfId="1374" xr:uid="{00000000-0005-0000-0000-00004F050000}"/>
    <cellStyle name="Moneda 2 3 8" xfId="1375" xr:uid="{00000000-0005-0000-0000-000050050000}"/>
    <cellStyle name="Moneda 2 3 8 2" xfId="1376" xr:uid="{00000000-0005-0000-0000-000051050000}"/>
    <cellStyle name="Moneda 2 3 8 2 2" xfId="1377" xr:uid="{00000000-0005-0000-0000-000052050000}"/>
    <cellStyle name="Moneda 2 3 8 2 3" xfId="1378" xr:uid="{00000000-0005-0000-0000-000053050000}"/>
    <cellStyle name="Moneda 2 3 8 3" xfId="1379" xr:uid="{00000000-0005-0000-0000-000054050000}"/>
    <cellStyle name="Moneda 2 3 8 4" xfId="1380" xr:uid="{00000000-0005-0000-0000-000055050000}"/>
    <cellStyle name="Moneda 2 3 9" xfId="1381" xr:uid="{00000000-0005-0000-0000-000056050000}"/>
    <cellStyle name="Moneda 2 3 9 2" xfId="1382" xr:uid="{00000000-0005-0000-0000-000057050000}"/>
    <cellStyle name="Moneda 2 3 9 2 2" xfId="1383" xr:uid="{00000000-0005-0000-0000-000058050000}"/>
    <cellStyle name="Moneda 2 3 9 3" xfId="1384" xr:uid="{00000000-0005-0000-0000-000059050000}"/>
    <cellStyle name="Moneda 2 4" xfId="1385" xr:uid="{00000000-0005-0000-0000-00005A050000}"/>
    <cellStyle name="Moneda 2 4 2" xfId="1386" xr:uid="{00000000-0005-0000-0000-00005B050000}"/>
    <cellStyle name="Moneda 2 5" xfId="1387" xr:uid="{00000000-0005-0000-0000-00005C050000}"/>
    <cellStyle name="Moneda 2 5 2" xfId="1388" xr:uid="{00000000-0005-0000-0000-00005D050000}"/>
    <cellStyle name="Moneda 2 5 2 2" xfId="1389" xr:uid="{00000000-0005-0000-0000-00005E050000}"/>
    <cellStyle name="Moneda 2 5 3" xfId="1390" xr:uid="{00000000-0005-0000-0000-00005F050000}"/>
    <cellStyle name="Moneda 2 5 3 2" xfId="1391" xr:uid="{00000000-0005-0000-0000-000060050000}"/>
    <cellStyle name="Moneda 2 5 4" xfId="1392" xr:uid="{00000000-0005-0000-0000-000061050000}"/>
    <cellStyle name="Moneda 2 5 4 2" xfId="1393" xr:uid="{00000000-0005-0000-0000-000062050000}"/>
    <cellStyle name="Moneda 2 5 5" xfId="1394" xr:uid="{00000000-0005-0000-0000-000063050000}"/>
    <cellStyle name="Moneda 2 6" xfId="1395" xr:uid="{00000000-0005-0000-0000-000064050000}"/>
    <cellStyle name="Moneda 20" xfId="1396" xr:uid="{00000000-0005-0000-0000-000065050000}"/>
    <cellStyle name="Moneda 20 2" xfId="1397" xr:uid="{00000000-0005-0000-0000-000066050000}"/>
    <cellStyle name="Moneda 20 2 2" xfId="1398" xr:uid="{00000000-0005-0000-0000-000067050000}"/>
    <cellStyle name="Moneda 20 2 2 2" xfId="1399" xr:uid="{00000000-0005-0000-0000-000068050000}"/>
    <cellStyle name="Moneda 20 2 2 2 2" xfId="1400" xr:uid="{00000000-0005-0000-0000-000069050000}"/>
    <cellStyle name="Moneda 20 2 2 3" xfId="1401" xr:uid="{00000000-0005-0000-0000-00006A050000}"/>
    <cellStyle name="Moneda 20 2 2 3 2" xfId="1402" xr:uid="{00000000-0005-0000-0000-00006B050000}"/>
    <cellStyle name="Moneda 20 2 2 4" xfId="1403" xr:uid="{00000000-0005-0000-0000-00006C050000}"/>
    <cellStyle name="Moneda 20 2 2 4 2" xfId="1404" xr:uid="{00000000-0005-0000-0000-00006D050000}"/>
    <cellStyle name="Moneda 20 2 2 5" xfId="1405" xr:uid="{00000000-0005-0000-0000-00006E050000}"/>
    <cellStyle name="Moneda 20 2 3" xfId="1406" xr:uid="{00000000-0005-0000-0000-00006F050000}"/>
    <cellStyle name="Moneda 20 2 3 2" xfId="1407" xr:uid="{00000000-0005-0000-0000-000070050000}"/>
    <cellStyle name="Moneda 20 2 4" xfId="1408" xr:uid="{00000000-0005-0000-0000-000071050000}"/>
    <cellStyle name="Moneda 20 2 4 2" xfId="1409" xr:uid="{00000000-0005-0000-0000-000072050000}"/>
    <cellStyle name="Moneda 20 2 5" xfId="1410" xr:uid="{00000000-0005-0000-0000-000073050000}"/>
    <cellStyle name="Moneda 20 2 5 2" xfId="1411" xr:uid="{00000000-0005-0000-0000-000074050000}"/>
    <cellStyle name="Moneda 20 2 6" xfId="1412" xr:uid="{00000000-0005-0000-0000-000075050000}"/>
    <cellStyle name="Moneda 20 2 7" xfId="1413" xr:uid="{00000000-0005-0000-0000-000076050000}"/>
    <cellStyle name="Moneda 20 3" xfId="1414" xr:uid="{00000000-0005-0000-0000-000077050000}"/>
    <cellStyle name="Moneda 20 3 2" xfId="1415" xr:uid="{00000000-0005-0000-0000-000078050000}"/>
    <cellStyle name="Moneda 20 3 2 2" xfId="1416" xr:uid="{00000000-0005-0000-0000-000079050000}"/>
    <cellStyle name="Moneda 20 3 3" xfId="1417" xr:uid="{00000000-0005-0000-0000-00007A050000}"/>
    <cellStyle name="Moneda 20 3 3 2" xfId="1418" xr:uid="{00000000-0005-0000-0000-00007B050000}"/>
    <cellStyle name="Moneda 20 3 4" xfId="1419" xr:uid="{00000000-0005-0000-0000-00007C050000}"/>
    <cellStyle name="Moneda 20 3 4 2" xfId="1420" xr:uid="{00000000-0005-0000-0000-00007D050000}"/>
    <cellStyle name="Moneda 20 3 5" xfId="1421" xr:uid="{00000000-0005-0000-0000-00007E050000}"/>
    <cellStyle name="Moneda 20 4" xfId="1422" xr:uid="{00000000-0005-0000-0000-00007F050000}"/>
    <cellStyle name="Moneda 20 4 2" xfId="1423" xr:uid="{00000000-0005-0000-0000-000080050000}"/>
    <cellStyle name="Moneda 20 5" xfId="1424" xr:uid="{00000000-0005-0000-0000-000081050000}"/>
    <cellStyle name="Moneda 20 5 2" xfId="1425" xr:uid="{00000000-0005-0000-0000-000082050000}"/>
    <cellStyle name="Moneda 20 6" xfId="1426" xr:uid="{00000000-0005-0000-0000-000083050000}"/>
    <cellStyle name="Moneda 20 6 2" xfId="1427" xr:uid="{00000000-0005-0000-0000-000084050000}"/>
    <cellStyle name="Moneda 20 7" xfId="1428" xr:uid="{00000000-0005-0000-0000-000085050000}"/>
    <cellStyle name="Moneda 20 8" xfId="1429" xr:uid="{00000000-0005-0000-0000-000086050000}"/>
    <cellStyle name="Moneda 21" xfId="1430" xr:uid="{00000000-0005-0000-0000-000087050000}"/>
    <cellStyle name="Moneda 21 2" xfId="1431" xr:uid="{00000000-0005-0000-0000-000088050000}"/>
    <cellStyle name="Moneda 21 2 2" xfId="1432" xr:uid="{00000000-0005-0000-0000-000089050000}"/>
    <cellStyle name="Moneda 21 2 2 2" xfId="1433" xr:uid="{00000000-0005-0000-0000-00008A050000}"/>
    <cellStyle name="Moneda 21 2 2 2 2" xfId="1434" xr:uid="{00000000-0005-0000-0000-00008B050000}"/>
    <cellStyle name="Moneda 21 2 2 3" xfId="1435" xr:uid="{00000000-0005-0000-0000-00008C050000}"/>
    <cellStyle name="Moneda 21 2 2 3 2" xfId="1436" xr:uid="{00000000-0005-0000-0000-00008D050000}"/>
    <cellStyle name="Moneda 21 2 2 4" xfId="1437" xr:uid="{00000000-0005-0000-0000-00008E050000}"/>
    <cellStyle name="Moneda 21 2 2 4 2" xfId="1438" xr:uid="{00000000-0005-0000-0000-00008F050000}"/>
    <cellStyle name="Moneda 21 2 2 5" xfId="1439" xr:uid="{00000000-0005-0000-0000-000090050000}"/>
    <cellStyle name="Moneda 21 2 3" xfId="1440" xr:uid="{00000000-0005-0000-0000-000091050000}"/>
    <cellStyle name="Moneda 21 2 3 2" xfId="1441" xr:uid="{00000000-0005-0000-0000-000092050000}"/>
    <cellStyle name="Moneda 21 2 4" xfId="1442" xr:uid="{00000000-0005-0000-0000-000093050000}"/>
    <cellStyle name="Moneda 21 2 4 2" xfId="1443" xr:uid="{00000000-0005-0000-0000-000094050000}"/>
    <cellStyle name="Moneda 21 2 5" xfId="1444" xr:uid="{00000000-0005-0000-0000-000095050000}"/>
    <cellStyle name="Moneda 21 2 5 2" xfId="1445" xr:uid="{00000000-0005-0000-0000-000096050000}"/>
    <cellStyle name="Moneda 21 2 6" xfId="1446" xr:uid="{00000000-0005-0000-0000-000097050000}"/>
    <cellStyle name="Moneda 21 2 7" xfId="1447" xr:uid="{00000000-0005-0000-0000-000098050000}"/>
    <cellStyle name="Moneda 21 3" xfId="1448" xr:uid="{00000000-0005-0000-0000-000099050000}"/>
    <cellStyle name="Moneda 21 3 2" xfId="1449" xr:uid="{00000000-0005-0000-0000-00009A050000}"/>
    <cellStyle name="Moneda 21 3 2 2" xfId="1450" xr:uid="{00000000-0005-0000-0000-00009B050000}"/>
    <cellStyle name="Moneda 21 3 3" xfId="1451" xr:uid="{00000000-0005-0000-0000-00009C050000}"/>
    <cellStyle name="Moneda 21 3 3 2" xfId="1452" xr:uid="{00000000-0005-0000-0000-00009D050000}"/>
    <cellStyle name="Moneda 21 3 4" xfId="1453" xr:uid="{00000000-0005-0000-0000-00009E050000}"/>
    <cellStyle name="Moneda 21 3 4 2" xfId="1454" xr:uid="{00000000-0005-0000-0000-00009F050000}"/>
    <cellStyle name="Moneda 21 3 5" xfId="1455" xr:uid="{00000000-0005-0000-0000-0000A0050000}"/>
    <cellStyle name="Moneda 21 4" xfId="1456" xr:uid="{00000000-0005-0000-0000-0000A1050000}"/>
    <cellStyle name="Moneda 21 4 2" xfId="1457" xr:uid="{00000000-0005-0000-0000-0000A2050000}"/>
    <cellStyle name="Moneda 21 5" xfId="1458" xr:uid="{00000000-0005-0000-0000-0000A3050000}"/>
    <cellStyle name="Moneda 21 5 2" xfId="1459" xr:uid="{00000000-0005-0000-0000-0000A4050000}"/>
    <cellStyle name="Moneda 21 6" xfId="1460" xr:uid="{00000000-0005-0000-0000-0000A5050000}"/>
    <cellStyle name="Moneda 21 6 2" xfId="1461" xr:uid="{00000000-0005-0000-0000-0000A6050000}"/>
    <cellStyle name="Moneda 21 7" xfId="1462" xr:uid="{00000000-0005-0000-0000-0000A7050000}"/>
    <cellStyle name="Moneda 21 8" xfId="1463" xr:uid="{00000000-0005-0000-0000-0000A8050000}"/>
    <cellStyle name="Moneda 22" xfId="1464" xr:uid="{00000000-0005-0000-0000-0000A9050000}"/>
    <cellStyle name="Moneda 22 2" xfId="1465" xr:uid="{00000000-0005-0000-0000-0000AA050000}"/>
    <cellStyle name="Moneda 22 2 2" xfId="1466" xr:uid="{00000000-0005-0000-0000-0000AB050000}"/>
    <cellStyle name="Moneda 22 2 2 2" xfId="1467" xr:uid="{00000000-0005-0000-0000-0000AC050000}"/>
    <cellStyle name="Moneda 22 2 2 2 2" xfId="1468" xr:uid="{00000000-0005-0000-0000-0000AD050000}"/>
    <cellStyle name="Moneda 22 2 2 3" xfId="1469" xr:uid="{00000000-0005-0000-0000-0000AE050000}"/>
    <cellStyle name="Moneda 22 2 2 3 2" xfId="1470" xr:uid="{00000000-0005-0000-0000-0000AF050000}"/>
    <cellStyle name="Moneda 22 2 2 4" xfId="1471" xr:uid="{00000000-0005-0000-0000-0000B0050000}"/>
    <cellStyle name="Moneda 22 2 2 4 2" xfId="1472" xr:uid="{00000000-0005-0000-0000-0000B1050000}"/>
    <cellStyle name="Moneda 22 2 2 5" xfId="1473" xr:uid="{00000000-0005-0000-0000-0000B2050000}"/>
    <cellStyle name="Moneda 22 2 3" xfId="1474" xr:uid="{00000000-0005-0000-0000-0000B3050000}"/>
    <cellStyle name="Moneda 22 2 3 2" xfId="1475" xr:uid="{00000000-0005-0000-0000-0000B4050000}"/>
    <cellStyle name="Moneda 22 2 4" xfId="1476" xr:uid="{00000000-0005-0000-0000-0000B5050000}"/>
    <cellStyle name="Moneda 22 2 4 2" xfId="1477" xr:uid="{00000000-0005-0000-0000-0000B6050000}"/>
    <cellStyle name="Moneda 22 2 5" xfId="1478" xr:uid="{00000000-0005-0000-0000-0000B7050000}"/>
    <cellStyle name="Moneda 22 2 5 2" xfId="1479" xr:uid="{00000000-0005-0000-0000-0000B8050000}"/>
    <cellStyle name="Moneda 22 2 6" xfId="1480" xr:uid="{00000000-0005-0000-0000-0000B9050000}"/>
    <cellStyle name="Moneda 22 3" xfId="1481" xr:uid="{00000000-0005-0000-0000-0000BA050000}"/>
    <cellStyle name="Moneda 22 3 2" xfId="1482" xr:uid="{00000000-0005-0000-0000-0000BB050000}"/>
    <cellStyle name="Moneda 22 3 2 2" xfId="1483" xr:uid="{00000000-0005-0000-0000-0000BC050000}"/>
    <cellStyle name="Moneda 22 3 3" xfId="1484" xr:uid="{00000000-0005-0000-0000-0000BD050000}"/>
    <cellStyle name="Moneda 22 3 3 2" xfId="1485" xr:uid="{00000000-0005-0000-0000-0000BE050000}"/>
    <cellStyle name="Moneda 22 3 4" xfId="1486" xr:uid="{00000000-0005-0000-0000-0000BF050000}"/>
    <cellStyle name="Moneda 22 3 4 2" xfId="1487" xr:uid="{00000000-0005-0000-0000-0000C0050000}"/>
    <cellStyle name="Moneda 22 3 5" xfId="1488" xr:uid="{00000000-0005-0000-0000-0000C1050000}"/>
    <cellStyle name="Moneda 22 4" xfId="1489" xr:uid="{00000000-0005-0000-0000-0000C2050000}"/>
    <cellStyle name="Moneda 22 4 2" xfId="1490" xr:uid="{00000000-0005-0000-0000-0000C3050000}"/>
    <cellStyle name="Moneda 22 5" xfId="1491" xr:uid="{00000000-0005-0000-0000-0000C4050000}"/>
    <cellStyle name="Moneda 22 5 2" xfId="1492" xr:uid="{00000000-0005-0000-0000-0000C5050000}"/>
    <cellStyle name="Moneda 22 6" xfId="1493" xr:uid="{00000000-0005-0000-0000-0000C6050000}"/>
    <cellStyle name="Moneda 22 6 2" xfId="1494" xr:uid="{00000000-0005-0000-0000-0000C7050000}"/>
    <cellStyle name="Moneda 22 7" xfId="1495" xr:uid="{00000000-0005-0000-0000-0000C8050000}"/>
    <cellStyle name="Moneda 22 8" xfId="1496" xr:uid="{00000000-0005-0000-0000-0000C9050000}"/>
    <cellStyle name="Moneda 23" xfId="1497" xr:uid="{00000000-0005-0000-0000-0000CA050000}"/>
    <cellStyle name="Moneda 23 2" xfId="1498" xr:uid="{00000000-0005-0000-0000-0000CB050000}"/>
    <cellStyle name="Moneda 23 2 2" xfId="1499" xr:uid="{00000000-0005-0000-0000-0000CC050000}"/>
    <cellStyle name="Moneda 23 2 2 2" xfId="1500" xr:uid="{00000000-0005-0000-0000-0000CD050000}"/>
    <cellStyle name="Moneda 23 2 3" xfId="1501" xr:uid="{00000000-0005-0000-0000-0000CE050000}"/>
    <cellStyle name="Moneda 23 2 3 2" xfId="1502" xr:uid="{00000000-0005-0000-0000-0000CF050000}"/>
    <cellStyle name="Moneda 23 2 4" xfId="1503" xr:uid="{00000000-0005-0000-0000-0000D0050000}"/>
    <cellStyle name="Moneda 23 2 4 2" xfId="1504" xr:uid="{00000000-0005-0000-0000-0000D1050000}"/>
    <cellStyle name="Moneda 23 2 5" xfId="1505" xr:uid="{00000000-0005-0000-0000-0000D2050000}"/>
    <cellStyle name="Moneda 23 3" xfId="1506" xr:uid="{00000000-0005-0000-0000-0000D3050000}"/>
    <cellStyle name="Moneda 23 3 2" xfId="1507" xr:uid="{00000000-0005-0000-0000-0000D4050000}"/>
    <cellStyle name="Moneda 23 4" xfId="1508" xr:uid="{00000000-0005-0000-0000-0000D5050000}"/>
    <cellStyle name="Moneda 23 4 2" xfId="1509" xr:uid="{00000000-0005-0000-0000-0000D6050000}"/>
    <cellStyle name="Moneda 23 5" xfId="1510" xr:uid="{00000000-0005-0000-0000-0000D7050000}"/>
    <cellStyle name="Moneda 23 5 2" xfId="1511" xr:uid="{00000000-0005-0000-0000-0000D8050000}"/>
    <cellStyle name="Moneda 23 6" xfId="1512" xr:uid="{00000000-0005-0000-0000-0000D9050000}"/>
    <cellStyle name="Moneda 23 7" xfId="1513" xr:uid="{00000000-0005-0000-0000-0000DA050000}"/>
    <cellStyle name="Moneda 24" xfId="1514" xr:uid="{00000000-0005-0000-0000-0000DB050000}"/>
    <cellStyle name="Moneda 24 2" xfId="1515" xr:uid="{00000000-0005-0000-0000-0000DC050000}"/>
    <cellStyle name="Moneda 24 2 2" xfId="1516" xr:uid="{00000000-0005-0000-0000-0000DD050000}"/>
    <cellStyle name="Moneda 24 2 2 2" xfId="1517" xr:uid="{00000000-0005-0000-0000-0000DE050000}"/>
    <cellStyle name="Moneda 24 2 3" xfId="1518" xr:uid="{00000000-0005-0000-0000-0000DF050000}"/>
    <cellStyle name="Moneda 24 2 3 2" xfId="1519" xr:uid="{00000000-0005-0000-0000-0000E0050000}"/>
    <cellStyle name="Moneda 24 2 4" xfId="1520" xr:uid="{00000000-0005-0000-0000-0000E1050000}"/>
    <cellStyle name="Moneda 24 2 4 2" xfId="1521" xr:uid="{00000000-0005-0000-0000-0000E2050000}"/>
    <cellStyle name="Moneda 24 2 5" xfId="1522" xr:uid="{00000000-0005-0000-0000-0000E3050000}"/>
    <cellStyle name="Moneda 24 3" xfId="1523" xr:uid="{00000000-0005-0000-0000-0000E4050000}"/>
    <cellStyle name="Moneda 24 3 2" xfId="1524" xr:uid="{00000000-0005-0000-0000-0000E5050000}"/>
    <cellStyle name="Moneda 24 4" xfId="1525" xr:uid="{00000000-0005-0000-0000-0000E6050000}"/>
    <cellStyle name="Moneda 24 4 2" xfId="1526" xr:uid="{00000000-0005-0000-0000-0000E7050000}"/>
    <cellStyle name="Moneda 24 5" xfId="1527" xr:uid="{00000000-0005-0000-0000-0000E8050000}"/>
    <cellStyle name="Moneda 24 5 2" xfId="1528" xr:uid="{00000000-0005-0000-0000-0000E9050000}"/>
    <cellStyle name="Moneda 24 6" xfId="1529" xr:uid="{00000000-0005-0000-0000-0000EA050000}"/>
    <cellStyle name="Moneda 24 7" xfId="1530" xr:uid="{00000000-0005-0000-0000-0000EB050000}"/>
    <cellStyle name="Moneda 25" xfId="1531" xr:uid="{00000000-0005-0000-0000-0000EC050000}"/>
    <cellStyle name="Moneda 25 2" xfId="1532" xr:uid="{00000000-0005-0000-0000-0000ED050000}"/>
    <cellStyle name="Moneda 25 2 2" xfId="1533" xr:uid="{00000000-0005-0000-0000-0000EE050000}"/>
    <cellStyle name="Moneda 25 3" xfId="1534" xr:uid="{00000000-0005-0000-0000-0000EF050000}"/>
    <cellStyle name="Moneda 25 3 2" xfId="1535" xr:uid="{00000000-0005-0000-0000-0000F0050000}"/>
    <cellStyle name="Moneda 25 4" xfId="1536" xr:uid="{00000000-0005-0000-0000-0000F1050000}"/>
    <cellStyle name="Moneda 25 4 2" xfId="1537" xr:uid="{00000000-0005-0000-0000-0000F2050000}"/>
    <cellStyle name="Moneda 25 5" xfId="1538" xr:uid="{00000000-0005-0000-0000-0000F3050000}"/>
    <cellStyle name="Moneda 26" xfId="1539" xr:uid="{00000000-0005-0000-0000-0000F4050000}"/>
    <cellStyle name="Moneda 26 2" xfId="1540" xr:uid="{00000000-0005-0000-0000-0000F5050000}"/>
    <cellStyle name="Moneda 26 2 2" xfId="1541" xr:uid="{00000000-0005-0000-0000-0000F6050000}"/>
    <cellStyle name="Moneda 26 3" xfId="1542" xr:uid="{00000000-0005-0000-0000-0000F7050000}"/>
    <cellStyle name="Moneda 26 3 2" xfId="1543" xr:uid="{00000000-0005-0000-0000-0000F8050000}"/>
    <cellStyle name="Moneda 26 4" xfId="1544" xr:uid="{00000000-0005-0000-0000-0000F9050000}"/>
    <cellStyle name="Moneda 26 4 2" xfId="1545" xr:uid="{00000000-0005-0000-0000-0000FA050000}"/>
    <cellStyle name="Moneda 26 5" xfId="1546" xr:uid="{00000000-0005-0000-0000-0000FB050000}"/>
    <cellStyle name="Moneda 27" xfId="1547" xr:uid="{00000000-0005-0000-0000-0000FC050000}"/>
    <cellStyle name="Moneda 27 2" xfId="1548" xr:uid="{00000000-0005-0000-0000-0000FD050000}"/>
    <cellStyle name="Moneda 27 2 2" xfId="1549" xr:uid="{00000000-0005-0000-0000-0000FE050000}"/>
    <cellStyle name="Moneda 27 3" xfId="1550" xr:uid="{00000000-0005-0000-0000-0000FF050000}"/>
    <cellStyle name="Moneda 27 3 2" xfId="1551" xr:uid="{00000000-0005-0000-0000-000000060000}"/>
    <cellStyle name="Moneda 27 4" xfId="1552" xr:uid="{00000000-0005-0000-0000-000001060000}"/>
    <cellStyle name="Moneda 27 4 2" xfId="1553" xr:uid="{00000000-0005-0000-0000-000002060000}"/>
    <cellStyle name="Moneda 27 5" xfId="1554" xr:uid="{00000000-0005-0000-0000-000003060000}"/>
    <cellStyle name="Moneda 28" xfId="1555" xr:uid="{00000000-0005-0000-0000-000004060000}"/>
    <cellStyle name="Moneda 28 2" xfId="1556" xr:uid="{00000000-0005-0000-0000-000005060000}"/>
    <cellStyle name="Moneda 28 2 2" xfId="1557" xr:uid="{00000000-0005-0000-0000-000006060000}"/>
    <cellStyle name="Moneda 28 3" xfId="1558" xr:uid="{00000000-0005-0000-0000-000007060000}"/>
    <cellStyle name="Moneda 28 3 2" xfId="1559" xr:uid="{00000000-0005-0000-0000-000008060000}"/>
    <cellStyle name="Moneda 28 4" xfId="1560" xr:uid="{00000000-0005-0000-0000-000009060000}"/>
    <cellStyle name="Moneda 28 4 2" xfId="1561" xr:uid="{00000000-0005-0000-0000-00000A060000}"/>
    <cellStyle name="Moneda 28 5" xfId="1562" xr:uid="{00000000-0005-0000-0000-00000B060000}"/>
    <cellStyle name="Moneda 29" xfId="1563" xr:uid="{00000000-0005-0000-0000-00000C060000}"/>
    <cellStyle name="Moneda 29 2" xfId="1564" xr:uid="{00000000-0005-0000-0000-00000D060000}"/>
    <cellStyle name="Moneda 29 2 2" xfId="1565" xr:uid="{00000000-0005-0000-0000-00000E060000}"/>
    <cellStyle name="Moneda 29 3" xfId="1566" xr:uid="{00000000-0005-0000-0000-00000F060000}"/>
    <cellStyle name="Moneda 29 3 2" xfId="1567" xr:uid="{00000000-0005-0000-0000-000010060000}"/>
    <cellStyle name="Moneda 29 4" xfId="1568" xr:uid="{00000000-0005-0000-0000-000011060000}"/>
    <cellStyle name="Moneda 29 4 2" xfId="1569" xr:uid="{00000000-0005-0000-0000-000012060000}"/>
    <cellStyle name="Moneda 29 5" xfId="1570" xr:uid="{00000000-0005-0000-0000-000013060000}"/>
    <cellStyle name="Moneda 3" xfId="13" xr:uid="{00000000-0005-0000-0000-000014060000}"/>
    <cellStyle name="Moneda 3 10" xfId="1571" xr:uid="{00000000-0005-0000-0000-000015060000}"/>
    <cellStyle name="Moneda 3 10 2" xfId="1572" xr:uid="{00000000-0005-0000-0000-000016060000}"/>
    <cellStyle name="Moneda 3 10 2 2" xfId="1573" xr:uid="{00000000-0005-0000-0000-000017060000}"/>
    <cellStyle name="Moneda 3 10 3" xfId="1574" xr:uid="{00000000-0005-0000-0000-000018060000}"/>
    <cellStyle name="Moneda 3 10 3 2" xfId="1575" xr:uid="{00000000-0005-0000-0000-000019060000}"/>
    <cellStyle name="Moneda 3 10 4" xfId="1576" xr:uid="{00000000-0005-0000-0000-00001A060000}"/>
    <cellStyle name="Moneda 3 10 4 2" xfId="1577" xr:uid="{00000000-0005-0000-0000-00001B060000}"/>
    <cellStyle name="Moneda 3 10 5" xfId="1578" xr:uid="{00000000-0005-0000-0000-00001C060000}"/>
    <cellStyle name="Moneda 3 11" xfId="1579" xr:uid="{00000000-0005-0000-0000-00001D060000}"/>
    <cellStyle name="Moneda 3 11 2" xfId="1580" xr:uid="{00000000-0005-0000-0000-00001E060000}"/>
    <cellStyle name="Moneda 3 12" xfId="1581" xr:uid="{00000000-0005-0000-0000-00001F060000}"/>
    <cellStyle name="Moneda 3 12 2" xfId="1582" xr:uid="{00000000-0005-0000-0000-000020060000}"/>
    <cellStyle name="Moneda 3 13" xfId="1583" xr:uid="{00000000-0005-0000-0000-000021060000}"/>
    <cellStyle name="Moneda 3 13 2" xfId="1584" xr:uid="{00000000-0005-0000-0000-000022060000}"/>
    <cellStyle name="Moneda 3 14" xfId="1585" xr:uid="{00000000-0005-0000-0000-000023060000}"/>
    <cellStyle name="Moneda 3 14 2" xfId="1586" xr:uid="{00000000-0005-0000-0000-000024060000}"/>
    <cellStyle name="Moneda 3 15" xfId="1587" xr:uid="{00000000-0005-0000-0000-000025060000}"/>
    <cellStyle name="Moneda 3 15 2" xfId="1588" xr:uid="{00000000-0005-0000-0000-000026060000}"/>
    <cellStyle name="Moneda 3 15 3" xfId="1589" xr:uid="{00000000-0005-0000-0000-000027060000}"/>
    <cellStyle name="Moneda 3 16" xfId="1590" xr:uid="{00000000-0005-0000-0000-000028060000}"/>
    <cellStyle name="Moneda 3 2" xfId="1591" xr:uid="{00000000-0005-0000-0000-000029060000}"/>
    <cellStyle name="Moneda 3 2 10" xfId="1592" xr:uid="{00000000-0005-0000-0000-00002A060000}"/>
    <cellStyle name="Moneda 3 2 10 2" xfId="1593" xr:uid="{00000000-0005-0000-0000-00002B060000}"/>
    <cellStyle name="Moneda 3 2 11" xfId="1594" xr:uid="{00000000-0005-0000-0000-00002C060000}"/>
    <cellStyle name="Moneda 3 2 2" xfId="1595" xr:uid="{00000000-0005-0000-0000-00002D060000}"/>
    <cellStyle name="Moneda 3 2 2 2" xfId="1596" xr:uid="{00000000-0005-0000-0000-00002E060000}"/>
    <cellStyle name="Moneda 3 2 2 2 2" xfId="1597" xr:uid="{00000000-0005-0000-0000-00002F060000}"/>
    <cellStyle name="Moneda 3 2 2 2 2 2" xfId="1598" xr:uid="{00000000-0005-0000-0000-000030060000}"/>
    <cellStyle name="Moneda 3 2 2 2 2 2 2" xfId="1599" xr:uid="{00000000-0005-0000-0000-000031060000}"/>
    <cellStyle name="Moneda 3 2 2 2 2 3" xfId="1600" xr:uid="{00000000-0005-0000-0000-000032060000}"/>
    <cellStyle name="Moneda 3 2 2 2 2 3 2" xfId="1601" xr:uid="{00000000-0005-0000-0000-000033060000}"/>
    <cellStyle name="Moneda 3 2 2 2 2 4" xfId="1602" xr:uid="{00000000-0005-0000-0000-000034060000}"/>
    <cellStyle name="Moneda 3 2 2 2 2 4 2" xfId="1603" xr:uid="{00000000-0005-0000-0000-000035060000}"/>
    <cellStyle name="Moneda 3 2 2 2 2 5" xfId="1604" xr:uid="{00000000-0005-0000-0000-000036060000}"/>
    <cellStyle name="Moneda 3 2 2 2 3" xfId="1605" xr:uid="{00000000-0005-0000-0000-000037060000}"/>
    <cellStyle name="Moneda 3 2 2 2 3 2" xfId="1606" xr:uid="{00000000-0005-0000-0000-000038060000}"/>
    <cellStyle name="Moneda 3 2 2 2 4" xfId="1607" xr:uid="{00000000-0005-0000-0000-000039060000}"/>
    <cellStyle name="Moneda 3 2 2 2 4 2" xfId="1608" xr:uid="{00000000-0005-0000-0000-00003A060000}"/>
    <cellStyle name="Moneda 3 2 2 2 5" xfId="1609" xr:uid="{00000000-0005-0000-0000-00003B060000}"/>
    <cellStyle name="Moneda 3 2 2 2 5 2" xfId="1610" xr:uid="{00000000-0005-0000-0000-00003C060000}"/>
    <cellStyle name="Moneda 3 2 2 2 6" xfId="1611" xr:uid="{00000000-0005-0000-0000-00003D060000}"/>
    <cellStyle name="Moneda 3 2 2 3" xfId="1612" xr:uid="{00000000-0005-0000-0000-00003E060000}"/>
    <cellStyle name="Moneda 3 2 2 3 2" xfId="1613" xr:uid="{00000000-0005-0000-0000-00003F060000}"/>
    <cellStyle name="Moneda 3 2 2 3 2 2" xfId="1614" xr:uid="{00000000-0005-0000-0000-000040060000}"/>
    <cellStyle name="Moneda 3 2 2 3 2 2 2" xfId="1615" xr:uid="{00000000-0005-0000-0000-000041060000}"/>
    <cellStyle name="Moneda 3 2 2 3 2 3" xfId="1616" xr:uid="{00000000-0005-0000-0000-000042060000}"/>
    <cellStyle name="Moneda 3 2 2 3 3" xfId="1617" xr:uid="{00000000-0005-0000-0000-000043060000}"/>
    <cellStyle name="Moneda 3 2 2 3 3 2" xfId="1618" xr:uid="{00000000-0005-0000-0000-000044060000}"/>
    <cellStyle name="Moneda 3 2 2 3 4" xfId="1619" xr:uid="{00000000-0005-0000-0000-000045060000}"/>
    <cellStyle name="Moneda 3 2 2 3 4 2" xfId="1620" xr:uid="{00000000-0005-0000-0000-000046060000}"/>
    <cellStyle name="Moneda 3 2 2 3 5" xfId="1621" xr:uid="{00000000-0005-0000-0000-000047060000}"/>
    <cellStyle name="Moneda 3 2 2 4" xfId="1622" xr:uid="{00000000-0005-0000-0000-000048060000}"/>
    <cellStyle name="Moneda 3 2 2 4 2" xfId="1623" xr:uid="{00000000-0005-0000-0000-000049060000}"/>
    <cellStyle name="Moneda 3 2 2 4 2 2" xfId="1624" xr:uid="{00000000-0005-0000-0000-00004A060000}"/>
    <cellStyle name="Moneda 3 2 2 4 2 2 2" xfId="1625" xr:uid="{00000000-0005-0000-0000-00004B060000}"/>
    <cellStyle name="Moneda 3 2 2 4 2 3" xfId="1626" xr:uid="{00000000-0005-0000-0000-00004C060000}"/>
    <cellStyle name="Moneda 3 2 2 4 3" xfId="1627" xr:uid="{00000000-0005-0000-0000-00004D060000}"/>
    <cellStyle name="Moneda 3 2 2 4 3 2" xfId="1628" xr:uid="{00000000-0005-0000-0000-00004E060000}"/>
    <cellStyle name="Moneda 3 2 2 4 4" xfId="1629" xr:uid="{00000000-0005-0000-0000-00004F060000}"/>
    <cellStyle name="Moneda 3 2 2 5" xfId="1630" xr:uid="{00000000-0005-0000-0000-000050060000}"/>
    <cellStyle name="Moneda 3 2 2 5 2" xfId="1631" xr:uid="{00000000-0005-0000-0000-000051060000}"/>
    <cellStyle name="Moneda 3 2 2 5 2 2" xfId="1632" xr:uid="{00000000-0005-0000-0000-000052060000}"/>
    <cellStyle name="Moneda 3 2 2 5 3" xfId="1633" xr:uid="{00000000-0005-0000-0000-000053060000}"/>
    <cellStyle name="Moneda 3 2 2 6" xfId="1634" xr:uid="{00000000-0005-0000-0000-000054060000}"/>
    <cellStyle name="Moneda 3 2 2 6 2" xfId="1635" xr:uid="{00000000-0005-0000-0000-000055060000}"/>
    <cellStyle name="Moneda 3 2 2 7" xfId="1636" xr:uid="{00000000-0005-0000-0000-000056060000}"/>
    <cellStyle name="Moneda 3 2 3" xfId="1637" xr:uid="{00000000-0005-0000-0000-000057060000}"/>
    <cellStyle name="Moneda 3 2 3 2" xfId="1638" xr:uid="{00000000-0005-0000-0000-000058060000}"/>
    <cellStyle name="Moneda 3 2 3 2 2" xfId="1639" xr:uid="{00000000-0005-0000-0000-000059060000}"/>
    <cellStyle name="Moneda 3 2 3 2 2 2" xfId="1640" xr:uid="{00000000-0005-0000-0000-00005A060000}"/>
    <cellStyle name="Moneda 3 2 3 2 2 2 2" xfId="1641" xr:uid="{00000000-0005-0000-0000-00005B060000}"/>
    <cellStyle name="Moneda 3 2 3 2 2 3" xfId="1642" xr:uid="{00000000-0005-0000-0000-00005C060000}"/>
    <cellStyle name="Moneda 3 2 3 2 2 3 2" xfId="1643" xr:uid="{00000000-0005-0000-0000-00005D060000}"/>
    <cellStyle name="Moneda 3 2 3 2 2 4" xfId="1644" xr:uid="{00000000-0005-0000-0000-00005E060000}"/>
    <cellStyle name="Moneda 3 2 3 2 2 4 2" xfId="1645" xr:uid="{00000000-0005-0000-0000-00005F060000}"/>
    <cellStyle name="Moneda 3 2 3 2 2 5" xfId="1646" xr:uid="{00000000-0005-0000-0000-000060060000}"/>
    <cellStyle name="Moneda 3 2 3 2 3" xfId="1647" xr:uid="{00000000-0005-0000-0000-000061060000}"/>
    <cellStyle name="Moneda 3 2 3 2 3 2" xfId="1648" xr:uid="{00000000-0005-0000-0000-000062060000}"/>
    <cellStyle name="Moneda 3 2 3 2 4" xfId="1649" xr:uid="{00000000-0005-0000-0000-000063060000}"/>
    <cellStyle name="Moneda 3 2 3 2 4 2" xfId="1650" xr:uid="{00000000-0005-0000-0000-000064060000}"/>
    <cellStyle name="Moneda 3 2 3 2 5" xfId="1651" xr:uid="{00000000-0005-0000-0000-000065060000}"/>
    <cellStyle name="Moneda 3 2 3 2 5 2" xfId="1652" xr:uid="{00000000-0005-0000-0000-000066060000}"/>
    <cellStyle name="Moneda 3 2 3 2 6" xfId="1653" xr:uid="{00000000-0005-0000-0000-000067060000}"/>
    <cellStyle name="Moneda 3 2 3 3" xfId="1654" xr:uid="{00000000-0005-0000-0000-000068060000}"/>
    <cellStyle name="Moneda 3 2 3 3 2" xfId="1655" xr:uid="{00000000-0005-0000-0000-000069060000}"/>
    <cellStyle name="Moneda 3 2 3 3 2 2" xfId="1656" xr:uid="{00000000-0005-0000-0000-00006A060000}"/>
    <cellStyle name="Moneda 3 2 3 3 3" xfId="1657" xr:uid="{00000000-0005-0000-0000-00006B060000}"/>
    <cellStyle name="Moneda 3 2 3 3 3 2" xfId="1658" xr:uid="{00000000-0005-0000-0000-00006C060000}"/>
    <cellStyle name="Moneda 3 2 3 3 4" xfId="1659" xr:uid="{00000000-0005-0000-0000-00006D060000}"/>
    <cellStyle name="Moneda 3 2 3 3 4 2" xfId="1660" xr:uid="{00000000-0005-0000-0000-00006E060000}"/>
    <cellStyle name="Moneda 3 2 3 3 5" xfId="1661" xr:uid="{00000000-0005-0000-0000-00006F060000}"/>
    <cellStyle name="Moneda 3 2 3 4" xfId="1662" xr:uid="{00000000-0005-0000-0000-000070060000}"/>
    <cellStyle name="Moneda 3 2 3 4 2" xfId="1663" xr:uid="{00000000-0005-0000-0000-000071060000}"/>
    <cellStyle name="Moneda 3 2 3 5" xfId="1664" xr:uid="{00000000-0005-0000-0000-000072060000}"/>
    <cellStyle name="Moneda 3 2 3 5 2" xfId="1665" xr:uid="{00000000-0005-0000-0000-000073060000}"/>
    <cellStyle name="Moneda 3 2 3 6" xfId="1666" xr:uid="{00000000-0005-0000-0000-000074060000}"/>
    <cellStyle name="Moneda 3 2 3 6 2" xfId="1667" xr:uid="{00000000-0005-0000-0000-000075060000}"/>
    <cellStyle name="Moneda 3 2 3 7" xfId="1668" xr:uid="{00000000-0005-0000-0000-000076060000}"/>
    <cellStyle name="Moneda 3 2 4" xfId="1669" xr:uid="{00000000-0005-0000-0000-000077060000}"/>
    <cellStyle name="Moneda 3 2 4 2" xfId="1670" xr:uid="{00000000-0005-0000-0000-000078060000}"/>
    <cellStyle name="Moneda 3 2 4 2 2" xfId="1671" xr:uid="{00000000-0005-0000-0000-000079060000}"/>
    <cellStyle name="Moneda 3 2 4 2 2 2" xfId="1672" xr:uid="{00000000-0005-0000-0000-00007A060000}"/>
    <cellStyle name="Moneda 3 2 4 2 2 2 2" xfId="1673" xr:uid="{00000000-0005-0000-0000-00007B060000}"/>
    <cellStyle name="Moneda 3 2 4 2 2 3" xfId="1674" xr:uid="{00000000-0005-0000-0000-00007C060000}"/>
    <cellStyle name="Moneda 3 2 4 2 2 3 2" xfId="1675" xr:uid="{00000000-0005-0000-0000-00007D060000}"/>
    <cellStyle name="Moneda 3 2 4 2 2 4" xfId="1676" xr:uid="{00000000-0005-0000-0000-00007E060000}"/>
    <cellStyle name="Moneda 3 2 4 2 2 4 2" xfId="1677" xr:uid="{00000000-0005-0000-0000-00007F060000}"/>
    <cellStyle name="Moneda 3 2 4 2 2 5" xfId="1678" xr:uid="{00000000-0005-0000-0000-000080060000}"/>
    <cellStyle name="Moneda 3 2 4 2 3" xfId="1679" xr:uid="{00000000-0005-0000-0000-000081060000}"/>
    <cellStyle name="Moneda 3 2 4 2 3 2" xfId="1680" xr:uid="{00000000-0005-0000-0000-000082060000}"/>
    <cellStyle name="Moneda 3 2 4 2 4" xfId="1681" xr:uid="{00000000-0005-0000-0000-000083060000}"/>
    <cellStyle name="Moneda 3 2 4 2 4 2" xfId="1682" xr:uid="{00000000-0005-0000-0000-000084060000}"/>
    <cellStyle name="Moneda 3 2 4 2 5" xfId="1683" xr:uid="{00000000-0005-0000-0000-000085060000}"/>
    <cellStyle name="Moneda 3 2 4 2 5 2" xfId="1684" xr:uid="{00000000-0005-0000-0000-000086060000}"/>
    <cellStyle name="Moneda 3 2 4 2 6" xfId="1685" xr:uid="{00000000-0005-0000-0000-000087060000}"/>
    <cellStyle name="Moneda 3 2 4 3" xfId="1686" xr:uid="{00000000-0005-0000-0000-000088060000}"/>
    <cellStyle name="Moneda 3 2 4 3 2" xfId="1687" xr:uid="{00000000-0005-0000-0000-000089060000}"/>
    <cellStyle name="Moneda 3 2 4 3 2 2" xfId="1688" xr:uid="{00000000-0005-0000-0000-00008A060000}"/>
    <cellStyle name="Moneda 3 2 4 3 3" xfId="1689" xr:uid="{00000000-0005-0000-0000-00008B060000}"/>
    <cellStyle name="Moneda 3 2 4 3 3 2" xfId="1690" xr:uid="{00000000-0005-0000-0000-00008C060000}"/>
    <cellStyle name="Moneda 3 2 4 3 4" xfId="1691" xr:uid="{00000000-0005-0000-0000-00008D060000}"/>
    <cellStyle name="Moneda 3 2 4 3 4 2" xfId="1692" xr:uid="{00000000-0005-0000-0000-00008E060000}"/>
    <cellStyle name="Moneda 3 2 4 3 5" xfId="1693" xr:uid="{00000000-0005-0000-0000-00008F060000}"/>
    <cellStyle name="Moneda 3 2 4 4" xfId="1694" xr:uid="{00000000-0005-0000-0000-000090060000}"/>
    <cellStyle name="Moneda 3 2 4 4 2" xfId="1695" xr:uid="{00000000-0005-0000-0000-000091060000}"/>
    <cellStyle name="Moneda 3 2 4 5" xfId="1696" xr:uid="{00000000-0005-0000-0000-000092060000}"/>
    <cellStyle name="Moneda 3 2 4 5 2" xfId="1697" xr:uid="{00000000-0005-0000-0000-000093060000}"/>
    <cellStyle name="Moneda 3 2 4 6" xfId="1698" xr:uid="{00000000-0005-0000-0000-000094060000}"/>
    <cellStyle name="Moneda 3 2 4 6 2" xfId="1699" xr:uid="{00000000-0005-0000-0000-000095060000}"/>
    <cellStyle name="Moneda 3 2 4 7" xfId="1700" xr:uid="{00000000-0005-0000-0000-000096060000}"/>
    <cellStyle name="Moneda 3 2 5" xfId="1701" xr:uid="{00000000-0005-0000-0000-000097060000}"/>
    <cellStyle name="Moneda 3 2 5 2" xfId="1702" xr:uid="{00000000-0005-0000-0000-000098060000}"/>
    <cellStyle name="Moneda 3 2 5 2 2" xfId="1703" xr:uid="{00000000-0005-0000-0000-000099060000}"/>
    <cellStyle name="Moneda 3 2 5 2 2 2" xfId="1704" xr:uid="{00000000-0005-0000-0000-00009A060000}"/>
    <cellStyle name="Moneda 3 2 5 2 3" xfId="1705" xr:uid="{00000000-0005-0000-0000-00009B060000}"/>
    <cellStyle name="Moneda 3 2 5 2 3 2" xfId="1706" xr:uid="{00000000-0005-0000-0000-00009C060000}"/>
    <cellStyle name="Moneda 3 2 5 2 4" xfId="1707" xr:uid="{00000000-0005-0000-0000-00009D060000}"/>
    <cellStyle name="Moneda 3 2 5 2 4 2" xfId="1708" xr:uid="{00000000-0005-0000-0000-00009E060000}"/>
    <cellStyle name="Moneda 3 2 5 2 5" xfId="1709" xr:uid="{00000000-0005-0000-0000-00009F060000}"/>
    <cellStyle name="Moneda 3 2 5 3" xfId="1710" xr:uid="{00000000-0005-0000-0000-0000A0060000}"/>
    <cellStyle name="Moneda 3 2 5 3 2" xfId="1711" xr:uid="{00000000-0005-0000-0000-0000A1060000}"/>
    <cellStyle name="Moneda 3 2 5 4" xfId="1712" xr:uid="{00000000-0005-0000-0000-0000A2060000}"/>
    <cellStyle name="Moneda 3 2 5 4 2" xfId="1713" xr:uid="{00000000-0005-0000-0000-0000A3060000}"/>
    <cellStyle name="Moneda 3 2 5 5" xfId="1714" xr:uid="{00000000-0005-0000-0000-0000A4060000}"/>
    <cellStyle name="Moneda 3 2 5 5 2" xfId="1715" xr:uid="{00000000-0005-0000-0000-0000A5060000}"/>
    <cellStyle name="Moneda 3 2 5 6" xfId="1716" xr:uid="{00000000-0005-0000-0000-0000A6060000}"/>
    <cellStyle name="Moneda 3 2 6" xfId="1717" xr:uid="{00000000-0005-0000-0000-0000A7060000}"/>
    <cellStyle name="Moneda 3 2 6 2" xfId="1718" xr:uid="{00000000-0005-0000-0000-0000A8060000}"/>
    <cellStyle name="Moneda 3 2 6 2 2" xfId="1719" xr:uid="{00000000-0005-0000-0000-0000A9060000}"/>
    <cellStyle name="Moneda 3 2 6 2 3" xfId="1720" xr:uid="{00000000-0005-0000-0000-0000AA060000}"/>
    <cellStyle name="Moneda 3 2 6 3" xfId="1721" xr:uid="{00000000-0005-0000-0000-0000AB060000}"/>
    <cellStyle name="Moneda 3 2 6 4" xfId="1722" xr:uid="{00000000-0005-0000-0000-0000AC060000}"/>
    <cellStyle name="Moneda 3 2 7" xfId="1723" xr:uid="{00000000-0005-0000-0000-0000AD060000}"/>
    <cellStyle name="Moneda 3 2 7 2" xfId="1724" xr:uid="{00000000-0005-0000-0000-0000AE060000}"/>
    <cellStyle name="Moneda 3 2 7 2 2" xfId="1725" xr:uid="{00000000-0005-0000-0000-0000AF060000}"/>
    <cellStyle name="Moneda 3 2 7 3" xfId="1726" xr:uid="{00000000-0005-0000-0000-0000B0060000}"/>
    <cellStyle name="Moneda 3 2 7 3 2" xfId="1727" xr:uid="{00000000-0005-0000-0000-0000B1060000}"/>
    <cellStyle name="Moneda 3 2 7 4" xfId="1728" xr:uid="{00000000-0005-0000-0000-0000B2060000}"/>
    <cellStyle name="Moneda 3 2 7 4 2" xfId="1729" xr:uid="{00000000-0005-0000-0000-0000B3060000}"/>
    <cellStyle name="Moneda 3 2 7 5" xfId="1730" xr:uid="{00000000-0005-0000-0000-0000B4060000}"/>
    <cellStyle name="Moneda 3 2 8" xfId="1731" xr:uid="{00000000-0005-0000-0000-0000B5060000}"/>
    <cellStyle name="Moneda 3 2 8 2" xfId="1732" xr:uid="{00000000-0005-0000-0000-0000B6060000}"/>
    <cellStyle name="Moneda 3 2 8 3" xfId="1733" xr:uid="{00000000-0005-0000-0000-0000B7060000}"/>
    <cellStyle name="Moneda 3 2 9" xfId="1734" xr:uid="{00000000-0005-0000-0000-0000B8060000}"/>
    <cellStyle name="Moneda 3 2 9 2" xfId="1735" xr:uid="{00000000-0005-0000-0000-0000B9060000}"/>
    <cellStyle name="Moneda 3 3" xfId="1736" xr:uid="{00000000-0005-0000-0000-0000BA060000}"/>
    <cellStyle name="Moneda 3 3 2" xfId="1737" xr:uid="{00000000-0005-0000-0000-0000BB060000}"/>
    <cellStyle name="Moneda 3 3 2 2" xfId="1738" xr:uid="{00000000-0005-0000-0000-0000BC060000}"/>
    <cellStyle name="Moneda 3 3 2 2 2" xfId="1739" xr:uid="{00000000-0005-0000-0000-0000BD060000}"/>
    <cellStyle name="Moneda 3 3 2 2 2 2" xfId="1740" xr:uid="{00000000-0005-0000-0000-0000BE060000}"/>
    <cellStyle name="Moneda 3 3 2 2 3" xfId="1741" xr:uid="{00000000-0005-0000-0000-0000BF060000}"/>
    <cellStyle name="Moneda 3 3 2 2 3 2" xfId="1742" xr:uid="{00000000-0005-0000-0000-0000C0060000}"/>
    <cellStyle name="Moneda 3 3 2 2 4" xfId="1743" xr:uid="{00000000-0005-0000-0000-0000C1060000}"/>
    <cellStyle name="Moneda 3 3 2 2 4 2" xfId="1744" xr:uid="{00000000-0005-0000-0000-0000C2060000}"/>
    <cellStyle name="Moneda 3 3 2 2 5" xfId="1745" xr:uid="{00000000-0005-0000-0000-0000C3060000}"/>
    <cellStyle name="Moneda 3 3 2 3" xfId="1746" xr:uid="{00000000-0005-0000-0000-0000C4060000}"/>
    <cellStyle name="Moneda 3 3 2 3 2" xfId="1747" xr:uid="{00000000-0005-0000-0000-0000C5060000}"/>
    <cellStyle name="Moneda 3 3 2 4" xfId="1748" xr:uid="{00000000-0005-0000-0000-0000C6060000}"/>
    <cellStyle name="Moneda 3 3 2 4 2" xfId="1749" xr:uid="{00000000-0005-0000-0000-0000C7060000}"/>
    <cellStyle name="Moneda 3 3 2 5" xfId="1750" xr:uid="{00000000-0005-0000-0000-0000C8060000}"/>
    <cellStyle name="Moneda 3 3 2 5 2" xfId="1751" xr:uid="{00000000-0005-0000-0000-0000C9060000}"/>
    <cellStyle name="Moneda 3 3 2 6" xfId="1752" xr:uid="{00000000-0005-0000-0000-0000CA060000}"/>
    <cellStyle name="Moneda 3 3 2 7" xfId="1753" xr:uid="{00000000-0005-0000-0000-0000CB060000}"/>
    <cellStyle name="Moneda 3 3 3" xfId="1754" xr:uid="{00000000-0005-0000-0000-0000CC060000}"/>
    <cellStyle name="Moneda 3 3 3 2" xfId="1755" xr:uid="{00000000-0005-0000-0000-0000CD060000}"/>
    <cellStyle name="Moneda 3 3 3 2 2" xfId="1756" xr:uid="{00000000-0005-0000-0000-0000CE060000}"/>
    <cellStyle name="Moneda 3 3 3 3" xfId="1757" xr:uid="{00000000-0005-0000-0000-0000CF060000}"/>
    <cellStyle name="Moneda 3 3 3 3 2" xfId="1758" xr:uid="{00000000-0005-0000-0000-0000D0060000}"/>
    <cellStyle name="Moneda 3 3 3 4" xfId="1759" xr:uid="{00000000-0005-0000-0000-0000D1060000}"/>
    <cellStyle name="Moneda 3 3 3 4 2" xfId="1760" xr:uid="{00000000-0005-0000-0000-0000D2060000}"/>
    <cellStyle name="Moneda 3 3 3 5" xfId="1761" xr:uid="{00000000-0005-0000-0000-0000D3060000}"/>
    <cellStyle name="Moneda 3 3 4" xfId="1762" xr:uid="{00000000-0005-0000-0000-0000D4060000}"/>
    <cellStyle name="Moneda 3 3 4 2" xfId="1763" xr:uid="{00000000-0005-0000-0000-0000D5060000}"/>
    <cellStyle name="Moneda 3 3 5" xfId="1764" xr:uid="{00000000-0005-0000-0000-0000D6060000}"/>
    <cellStyle name="Moneda 3 3 5 2" xfId="1765" xr:uid="{00000000-0005-0000-0000-0000D7060000}"/>
    <cellStyle name="Moneda 3 3 6" xfId="1766" xr:uid="{00000000-0005-0000-0000-0000D8060000}"/>
    <cellStyle name="Moneda 3 3 6 2" xfId="1767" xr:uid="{00000000-0005-0000-0000-0000D9060000}"/>
    <cellStyle name="Moneda 3 3 7" xfId="1768" xr:uid="{00000000-0005-0000-0000-0000DA060000}"/>
    <cellStyle name="Moneda 3 3 8" xfId="1769" xr:uid="{00000000-0005-0000-0000-0000DB060000}"/>
    <cellStyle name="Moneda 3 4" xfId="1770" xr:uid="{00000000-0005-0000-0000-0000DC060000}"/>
    <cellStyle name="Moneda 3 4 2" xfId="1771" xr:uid="{00000000-0005-0000-0000-0000DD060000}"/>
    <cellStyle name="Moneda 3 4 2 2" xfId="1772" xr:uid="{00000000-0005-0000-0000-0000DE060000}"/>
    <cellStyle name="Moneda 3 4 2 2 2" xfId="1773" xr:uid="{00000000-0005-0000-0000-0000DF060000}"/>
    <cellStyle name="Moneda 3 4 2 2 2 2" xfId="1774" xr:uid="{00000000-0005-0000-0000-0000E0060000}"/>
    <cellStyle name="Moneda 3 4 2 2 3" xfId="1775" xr:uid="{00000000-0005-0000-0000-0000E1060000}"/>
    <cellStyle name="Moneda 3 4 2 2 3 2" xfId="1776" xr:uid="{00000000-0005-0000-0000-0000E2060000}"/>
    <cellStyle name="Moneda 3 4 2 2 4" xfId="1777" xr:uid="{00000000-0005-0000-0000-0000E3060000}"/>
    <cellStyle name="Moneda 3 4 2 2 4 2" xfId="1778" xr:uid="{00000000-0005-0000-0000-0000E4060000}"/>
    <cellStyle name="Moneda 3 4 2 2 5" xfId="1779" xr:uid="{00000000-0005-0000-0000-0000E5060000}"/>
    <cellStyle name="Moneda 3 4 2 3" xfId="1780" xr:uid="{00000000-0005-0000-0000-0000E6060000}"/>
    <cellStyle name="Moneda 3 4 2 3 2" xfId="1781" xr:uid="{00000000-0005-0000-0000-0000E7060000}"/>
    <cellStyle name="Moneda 3 4 2 4" xfId="1782" xr:uid="{00000000-0005-0000-0000-0000E8060000}"/>
    <cellStyle name="Moneda 3 4 2 4 2" xfId="1783" xr:uid="{00000000-0005-0000-0000-0000E9060000}"/>
    <cellStyle name="Moneda 3 4 2 5" xfId="1784" xr:uid="{00000000-0005-0000-0000-0000EA060000}"/>
    <cellStyle name="Moneda 3 4 2 5 2" xfId="1785" xr:uid="{00000000-0005-0000-0000-0000EB060000}"/>
    <cellStyle name="Moneda 3 4 2 6" xfId="1786" xr:uid="{00000000-0005-0000-0000-0000EC060000}"/>
    <cellStyle name="Moneda 3 4 3" xfId="1787" xr:uid="{00000000-0005-0000-0000-0000ED060000}"/>
    <cellStyle name="Moneda 3 4 3 2" xfId="1788" xr:uid="{00000000-0005-0000-0000-0000EE060000}"/>
    <cellStyle name="Moneda 3 4 3 2 2" xfId="1789" xr:uid="{00000000-0005-0000-0000-0000EF060000}"/>
    <cellStyle name="Moneda 3 4 3 3" xfId="1790" xr:uid="{00000000-0005-0000-0000-0000F0060000}"/>
    <cellStyle name="Moneda 3 4 3 3 2" xfId="1791" xr:uid="{00000000-0005-0000-0000-0000F1060000}"/>
    <cellStyle name="Moneda 3 4 3 4" xfId="1792" xr:uid="{00000000-0005-0000-0000-0000F2060000}"/>
    <cellStyle name="Moneda 3 4 3 4 2" xfId="1793" xr:uid="{00000000-0005-0000-0000-0000F3060000}"/>
    <cellStyle name="Moneda 3 4 3 5" xfId="1794" xr:uid="{00000000-0005-0000-0000-0000F4060000}"/>
    <cellStyle name="Moneda 3 4 4" xfId="1795" xr:uid="{00000000-0005-0000-0000-0000F5060000}"/>
    <cellStyle name="Moneda 3 4 4 2" xfId="1796" xr:uid="{00000000-0005-0000-0000-0000F6060000}"/>
    <cellStyle name="Moneda 3 4 5" xfId="1797" xr:uid="{00000000-0005-0000-0000-0000F7060000}"/>
    <cellStyle name="Moneda 3 4 5 2" xfId="1798" xr:uid="{00000000-0005-0000-0000-0000F8060000}"/>
    <cellStyle name="Moneda 3 4 6" xfId="1799" xr:uid="{00000000-0005-0000-0000-0000F9060000}"/>
    <cellStyle name="Moneda 3 4 6 2" xfId="1800" xr:uid="{00000000-0005-0000-0000-0000FA060000}"/>
    <cellStyle name="Moneda 3 4 7" xfId="1801" xr:uid="{00000000-0005-0000-0000-0000FB060000}"/>
    <cellStyle name="Moneda 3 5" xfId="1802" xr:uid="{00000000-0005-0000-0000-0000FC060000}"/>
    <cellStyle name="Moneda 3 5 2" xfId="1803" xr:uid="{00000000-0005-0000-0000-0000FD060000}"/>
    <cellStyle name="Moneda 3 5 2 2" xfId="1804" xr:uid="{00000000-0005-0000-0000-0000FE060000}"/>
    <cellStyle name="Moneda 3 5 2 2 2" xfId="1805" xr:uid="{00000000-0005-0000-0000-0000FF060000}"/>
    <cellStyle name="Moneda 3 5 2 2 2 2" xfId="1806" xr:uid="{00000000-0005-0000-0000-000000070000}"/>
    <cellStyle name="Moneda 3 5 2 2 3" xfId="1807" xr:uid="{00000000-0005-0000-0000-000001070000}"/>
    <cellStyle name="Moneda 3 5 2 2 3 2" xfId="1808" xr:uid="{00000000-0005-0000-0000-000002070000}"/>
    <cellStyle name="Moneda 3 5 2 2 4" xfId="1809" xr:uid="{00000000-0005-0000-0000-000003070000}"/>
    <cellStyle name="Moneda 3 5 2 2 4 2" xfId="1810" xr:uid="{00000000-0005-0000-0000-000004070000}"/>
    <cellStyle name="Moneda 3 5 2 2 5" xfId="1811" xr:uid="{00000000-0005-0000-0000-000005070000}"/>
    <cellStyle name="Moneda 3 5 2 3" xfId="1812" xr:uid="{00000000-0005-0000-0000-000006070000}"/>
    <cellStyle name="Moneda 3 5 2 3 2" xfId="1813" xr:uid="{00000000-0005-0000-0000-000007070000}"/>
    <cellStyle name="Moneda 3 5 2 4" xfId="1814" xr:uid="{00000000-0005-0000-0000-000008070000}"/>
    <cellStyle name="Moneda 3 5 2 4 2" xfId="1815" xr:uid="{00000000-0005-0000-0000-000009070000}"/>
    <cellStyle name="Moneda 3 5 2 5" xfId="1816" xr:uid="{00000000-0005-0000-0000-00000A070000}"/>
    <cellStyle name="Moneda 3 5 2 5 2" xfId="1817" xr:uid="{00000000-0005-0000-0000-00000B070000}"/>
    <cellStyle name="Moneda 3 5 2 6" xfId="1818" xr:uid="{00000000-0005-0000-0000-00000C070000}"/>
    <cellStyle name="Moneda 3 5 3" xfId="1819" xr:uid="{00000000-0005-0000-0000-00000D070000}"/>
    <cellStyle name="Moneda 3 5 3 2" xfId="1820" xr:uid="{00000000-0005-0000-0000-00000E070000}"/>
    <cellStyle name="Moneda 3 5 3 2 2" xfId="1821" xr:uid="{00000000-0005-0000-0000-00000F070000}"/>
    <cellStyle name="Moneda 3 5 3 3" xfId="1822" xr:uid="{00000000-0005-0000-0000-000010070000}"/>
    <cellStyle name="Moneda 3 5 3 3 2" xfId="1823" xr:uid="{00000000-0005-0000-0000-000011070000}"/>
    <cellStyle name="Moneda 3 5 3 4" xfId="1824" xr:uid="{00000000-0005-0000-0000-000012070000}"/>
    <cellStyle name="Moneda 3 5 3 4 2" xfId="1825" xr:uid="{00000000-0005-0000-0000-000013070000}"/>
    <cellStyle name="Moneda 3 5 3 5" xfId="1826" xr:uid="{00000000-0005-0000-0000-000014070000}"/>
    <cellStyle name="Moneda 3 5 4" xfId="1827" xr:uid="{00000000-0005-0000-0000-000015070000}"/>
    <cellStyle name="Moneda 3 5 4 2" xfId="1828" xr:uid="{00000000-0005-0000-0000-000016070000}"/>
    <cellStyle name="Moneda 3 5 5" xfId="1829" xr:uid="{00000000-0005-0000-0000-000017070000}"/>
    <cellStyle name="Moneda 3 5 5 2" xfId="1830" xr:uid="{00000000-0005-0000-0000-000018070000}"/>
    <cellStyle name="Moneda 3 5 6" xfId="1831" xr:uid="{00000000-0005-0000-0000-000019070000}"/>
    <cellStyle name="Moneda 3 5 6 2" xfId="1832" xr:uid="{00000000-0005-0000-0000-00001A070000}"/>
    <cellStyle name="Moneda 3 5 7" xfId="1833" xr:uid="{00000000-0005-0000-0000-00001B070000}"/>
    <cellStyle name="Moneda 3 5 8" xfId="1834" xr:uid="{00000000-0005-0000-0000-00001C070000}"/>
    <cellStyle name="Moneda 3 6" xfId="1835" xr:uid="{00000000-0005-0000-0000-00001D070000}"/>
    <cellStyle name="Moneda 3 6 2" xfId="1836" xr:uid="{00000000-0005-0000-0000-00001E070000}"/>
    <cellStyle name="Moneda 3 6 2 2" xfId="1837" xr:uid="{00000000-0005-0000-0000-00001F070000}"/>
    <cellStyle name="Moneda 3 6 2 2 2" xfId="1838" xr:uid="{00000000-0005-0000-0000-000020070000}"/>
    <cellStyle name="Moneda 3 6 2 3" xfId="1839" xr:uid="{00000000-0005-0000-0000-000021070000}"/>
    <cellStyle name="Moneda 3 6 3" xfId="1840" xr:uid="{00000000-0005-0000-0000-000022070000}"/>
    <cellStyle name="Moneda 3 7" xfId="1841" xr:uid="{00000000-0005-0000-0000-000023070000}"/>
    <cellStyle name="Moneda 3 7 2" xfId="1842" xr:uid="{00000000-0005-0000-0000-000024070000}"/>
    <cellStyle name="Moneda 3 7 2 2" xfId="1843" xr:uid="{00000000-0005-0000-0000-000025070000}"/>
    <cellStyle name="Moneda 3 7 3" xfId="1844" xr:uid="{00000000-0005-0000-0000-000026070000}"/>
    <cellStyle name="Moneda 3 8" xfId="1845" xr:uid="{00000000-0005-0000-0000-000027070000}"/>
    <cellStyle name="Moneda 3 8 2" xfId="1846" xr:uid="{00000000-0005-0000-0000-000028070000}"/>
    <cellStyle name="Moneda 3 8 2 2" xfId="1847" xr:uid="{00000000-0005-0000-0000-000029070000}"/>
    <cellStyle name="Moneda 3 8 2 2 2" xfId="1848" xr:uid="{00000000-0005-0000-0000-00002A070000}"/>
    <cellStyle name="Moneda 3 8 2 3" xfId="1849" xr:uid="{00000000-0005-0000-0000-00002B070000}"/>
    <cellStyle name="Moneda 3 8 2 3 2" xfId="1850" xr:uid="{00000000-0005-0000-0000-00002C070000}"/>
    <cellStyle name="Moneda 3 8 2 4" xfId="1851" xr:uid="{00000000-0005-0000-0000-00002D070000}"/>
    <cellStyle name="Moneda 3 8 2 4 2" xfId="1852" xr:uid="{00000000-0005-0000-0000-00002E070000}"/>
    <cellStyle name="Moneda 3 8 2 5" xfId="1853" xr:uid="{00000000-0005-0000-0000-00002F070000}"/>
    <cellStyle name="Moneda 3 8 3" xfId="1854" xr:uid="{00000000-0005-0000-0000-000030070000}"/>
    <cellStyle name="Moneda 3 8 3 2" xfId="1855" xr:uid="{00000000-0005-0000-0000-000031070000}"/>
    <cellStyle name="Moneda 3 8 4" xfId="1856" xr:uid="{00000000-0005-0000-0000-000032070000}"/>
    <cellStyle name="Moneda 3 8 4 2" xfId="1857" xr:uid="{00000000-0005-0000-0000-000033070000}"/>
    <cellStyle name="Moneda 3 8 5" xfId="1858" xr:uid="{00000000-0005-0000-0000-000034070000}"/>
    <cellStyle name="Moneda 3 8 5 2" xfId="1859" xr:uid="{00000000-0005-0000-0000-000035070000}"/>
    <cellStyle name="Moneda 3 8 6" xfId="1860" xr:uid="{00000000-0005-0000-0000-000036070000}"/>
    <cellStyle name="Moneda 3 9" xfId="1861" xr:uid="{00000000-0005-0000-0000-000037070000}"/>
    <cellStyle name="Moneda 3 9 2" xfId="1862" xr:uid="{00000000-0005-0000-0000-000038070000}"/>
    <cellStyle name="Moneda 30" xfId="1863" xr:uid="{00000000-0005-0000-0000-000039070000}"/>
    <cellStyle name="Moneda 30 2" xfId="1864" xr:uid="{00000000-0005-0000-0000-00003A070000}"/>
    <cellStyle name="Moneda 30 2 2" xfId="1865" xr:uid="{00000000-0005-0000-0000-00003B070000}"/>
    <cellStyle name="Moneda 30 3" xfId="1866" xr:uid="{00000000-0005-0000-0000-00003C070000}"/>
    <cellStyle name="Moneda 30 3 2" xfId="1867" xr:uid="{00000000-0005-0000-0000-00003D070000}"/>
    <cellStyle name="Moneda 30 4" xfId="1868" xr:uid="{00000000-0005-0000-0000-00003E070000}"/>
    <cellStyle name="Moneda 30 4 2" xfId="1869" xr:uid="{00000000-0005-0000-0000-00003F070000}"/>
    <cellStyle name="Moneda 30 5" xfId="1870" xr:uid="{00000000-0005-0000-0000-000040070000}"/>
    <cellStyle name="Moneda 31" xfId="1871" xr:uid="{00000000-0005-0000-0000-000041070000}"/>
    <cellStyle name="Moneda 31 2" xfId="1872" xr:uid="{00000000-0005-0000-0000-000042070000}"/>
    <cellStyle name="Moneda 32" xfId="1873" xr:uid="{00000000-0005-0000-0000-000043070000}"/>
    <cellStyle name="Moneda 32 2" xfId="1874" xr:uid="{00000000-0005-0000-0000-000044070000}"/>
    <cellStyle name="Moneda 33" xfId="1875" xr:uid="{00000000-0005-0000-0000-000045070000}"/>
    <cellStyle name="Moneda 33 2" xfId="1876" xr:uid="{00000000-0005-0000-0000-000046070000}"/>
    <cellStyle name="Moneda 34" xfId="1877" xr:uid="{00000000-0005-0000-0000-000047070000}"/>
    <cellStyle name="Moneda 34 2" xfId="1878" xr:uid="{00000000-0005-0000-0000-000048070000}"/>
    <cellStyle name="Moneda 35" xfId="1879" xr:uid="{00000000-0005-0000-0000-000049070000}"/>
    <cellStyle name="Moneda 35 2" xfId="1880" xr:uid="{00000000-0005-0000-0000-00004A070000}"/>
    <cellStyle name="Moneda 36" xfId="1881" xr:uid="{00000000-0005-0000-0000-00004B070000}"/>
    <cellStyle name="Moneda 36 2" xfId="1882" xr:uid="{00000000-0005-0000-0000-00004C070000}"/>
    <cellStyle name="Moneda 37" xfId="1883" xr:uid="{00000000-0005-0000-0000-00004D070000}"/>
    <cellStyle name="Moneda 37 2" xfId="1884" xr:uid="{00000000-0005-0000-0000-00004E070000}"/>
    <cellStyle name="Moneda 38" xfId="1885" xr:uid="{00000000-0005-0000-0000-00004F070000}"/>
    <cellStyle name="Moneda 38 2" xfId="1886" xr:uid="{00000000-0005-0000-0000-000050070000}"/>
    <cellStyle name="Moneda 39" xfId="1887" xr:uid="{00000000-0005-0000-0000-000051070000}"/>
    <cellStyle name="Moneda 39 2" xfId="1888" xr:uid="{00000000-0005-0000-0000-000052070000}"/>
    <cellStyle name="Moneda 4" xfId="14" xr:uid="{00000000-0005-0000-0000-000053070000}"/>
    <cellStyle name="Moneda 4 2" xfId="1889" xr:uid="{00000000-0005-0000-0000-000054070000}"/>
    <cellStyle name="Moneda 4 3" xfId="1890" xr:uid="{00000000-0005-0000-0000-000055070000}"/>
    <cellStyle name="Moneda 4 4" xfId="1891" xr:uid="{00000000-0005-0000-0000-000056070000}"/>
    <cellStyle name="Moneda 40" xfId="1892" xr:uid="{00000000-0005-0000-0000-000057070000}"/>
    <cellStyle name="Moneda 40 2" xfId="1893" xr:uid="{00000000-0005-0000-0000-000058070000}"/>
    <cellStyle name="Moneda 41" xfId="1894" xr:uid="{00000000-0005-0000-0000-000059070000}"/>
    <cellStyle name="Moneda 41 2" xfId="1895" xr:uid="{00000000-0005-0000-0000-00005A070000}"/>
    <cellStyle name="Moneda 42" xfId="1896" xr:uid="{00000000-0005-0000-0000-00005B070000}"/>
    <cellStyle name="Moneda 42 2" xfId="1897" xr:uid="{00000000-0005-0000-0000-00005C070000}"/>
    <cellStyle name="Moneda 43" xfId="1898" xr:uid="{00000000-0005-0000-0000-00005D070000}"/>
    <cellStyle name="Moneda 43 2" xfId="1899" xr:uid="{00000000-0005-0000-0000-00005E070000}"/>
    <cellStyle name="Moneda 44" xfId="1900" xr:uid="{00000000-0005-0000-0000-00005F070000}"/>
    <cellStyle name="Moneda 44 2" xfId="1901" xr:uid="{00000000-0005-0000-0000-000060070000}"/>
    <cellStyle name="Moneda 45" xfId="1902" xr:uid="{00000000-0005-0000-0000-000061070000}"/>
    <cellStyle name="Moneda 45 2" xfId="1903" xr:uid="{00000000-0005-0000-0000-000062070000}"/>
    <cellStyle name="Moneda 46" xfId="1904" xr:uid="{00000000-0005-0000-0000-000063070000}"/>
    <cellStyle name="Moneda 46 2" xfId="1905" xr:uid="{00000000-0005-0000-0000-000064070000}"/>
    <cellStyle name="Moneda 47" xfId="1906" xr:uid="{00000000-0005-0000-0000-000065070000}"/>
    <cellStyle name="Moneda 47 2" xfId="1907" xr:uid="{00000000-0005-0000-0000-000066070000}"/>
    <cellStyle name="Moneda 48" xfId="1908" xr:uid="{00000000-0005-0000-0000-000067070000}"/>
    <cellStyle name="Moneda 48 2" xfId="1909" xr:uid="{00000000-0005-0000-0000-000068070000}"/>
    <cellStyle name="Moneda 49" xfId="1910" xr:uid="{00000000-0005-0000-0000-000069070000}"/>
    <cellStyle name="Moneda 5" xfId="1911" xr:uid="{00000000-0005-0000-0000-00006A070000}"/>
    <cellStyle name="Moneda 5 2" xfId="1912" xr:uid="{00000000-0005-0000-0000-00006B070000}"/>
    <cellStyle name="Moneda 5 3" xfId="1913" xr:uid="{00000000-0005-0000-0000-00006C070000}"/>
    <cellStyle name="Moneda 5 4" xfId="1914" xr:uid="{00000000-0005-0000-0000-00006D070000}"/>
    <cellStyle name="Moneda 5 5" xfId="1915" xr:uid="{00000000-0005-0000-0000-00006E070000}"/>
    <cellStyle name="Moneda 50" xfId="1916" xr:uid="{00000000-0005-0000-0000-00006F070000}"/>
    <cellStyle name="Moneda 51" xfId="1917" xr:uid="{00000000-0005-0000-0000-000070070000}"/>
    <cellStyle name="Moneda 52" xfId="1918" xr:uid="{00000000-0005-0000-0000-000071070000}"/>
    <cellStyle name="Moneda 6" xfId="1919" xr:uid="{00000000-0005-0000-0000-000072070000}"/>
    <cellStyle name="Moneda 6 10" xfId="1920" xr:uid="{00000000-0005-0000-0000-000073070000}"/>
    <cellStyle name="Moneda 6 10 2" xfId="1921" xr:uid="{00000000-0005-0000-0000-000074070000}"/>
    <cellStyle name="Moneda 6 11" xfId="1922" xr:uid="{00000000-0005-0000-0000-000075070000}"/>
    <cellStyle name="Moneda 6 11 2" xfId="1923" xr:uid="{00000000-0005-0000-0000-000076070000}"/>
    <cellStyle name="Moneda 6 12" xfId="1924" xr:uid="{00000000-0005-0000-0000-000077070000}"/>
    <cellStyle name="Moneda 6 2" xfId="1925" xr:uid="{00000000-0005-0000-0000-000078070000}"/>
    <cellStyle name="Moneda 6 2 10" xfId="1926" xr:uid="{00000000-0005-0000-0000-000079070000}"/>
    <cellStyle name="Moneda 6 2 11" xfId="1927" xr:uid="{00000000-0005-0000-0000-00007A070000}"/>
    <cellStyle name="Moneda 6 2 2" xfId="1928" xr:uid="{00000000-0005-0000-0000-00007B070000}"/>
    <cellStyle name="Moneda 6 2 2 2" xfId="1929" xr:uid="{00000000-0005-0000-0000-00007C070000}"/>
    <cellStyle name="Moneda 6 2 2 2 2" xfId="1930" xr:uid="{00000000-0005-0000-0000-00007D070000}"/>
    <cellStyle name="Moneda 6 2 2 2 2 2" xfId="1931" xr:uid="{00000000-0005-0000-0000-00007E070000}"/>
    <cellStyle name="Moneda 6 2 2 2 2 2 2" xfId="1932" xr:uid="{00000000-0005-0000-0000-00007F070000}"/>
    <cellStyle name="Moneda 6 2 2 2 2 3" xfId="1933" xr:uid="{00000000-0005-0000-0000-000080070000}"/>
    <cellStyle name="Moneda 6 2 2 2 2 3 2" xfId="1934" xr:uid="{00000000-0005-0000-0000-000081070000}"/>
    <cellStyle name="Moneda 6 2 2 2 2 4" xfId="1935" xr:uid="{00000000-0005-0000-0000-000082070000}"/>
    <cellStyle name="Moneda 6 2 2 2 2 4 2" xfId="1936" xr:uid="{00000000-0005-0000-0000-000083070000}"/>
    <cellStyle name="Moneda 6 2 2 2 2 5" xfId="1937" xr:uid="{00000000-0005-0000-0000-000084070000}"/>
    <cellStyle name="Moneda 6 2 2 2 3" xfId="1938" xr:uid="{00000000-0005-0000-0000-000085070000}"/>
    <cellStyle name="Moneda 6 2 2 2 3 2" xfId="1939" xr:uid="{00000000-0005-0000-0000-000086070000}"/>
    <cellStyle name="Moneda 6 2 2 2 4" xfId="1940" xr:uid="{00000000-0005-0000-0000-000087070000}"/>
    <cellStyle name="Moneda 6 2 2 2 4 2" xfId="1941" xr:uid="{00000000-0005-0000-0000-000088070000}"/>
    <cellStyle name="Moneda 6 2 2 2 5" xfId="1942" xr:uid="{00000000-0005-0000-0000-000089070000}"/>
    <cellStyle name="Moneda 6 2 2 2 5 2" xfId="1943" xr:uid="{00000000-0005-0000-0000-00008A070000}"/>
    <cellStyle name="Moneda 6 2 2 2 6" xfId="1944" xr:uid="{00000000-0005-0000-0000-00008B070000}"/>
    <cellStyle name="Moneda 6 2 2 3" xfId="1945" xr:uid="{00000000-0005-0000-0000-00008C070000}"/>
    <cellStyle name="Moneda 6 2 2 3 2" xfId="1946" xr:uid="{00000000-0005-0000-0000-00008D070000}"/>
    <cellStyle name="Moneda 6 2 2 3 2 2" xfId="1947" xr:uid="{00000000-0005-0000-0000-00008E070000}"/>
    <cellStyle name="Moneda 6 2 2 3 3" xfId="1948" xr:uid="{00000000-0005-0000-0000-00008F070000}"/>
    <cellStyle name="Moneda 6 2 2 3 3 2" xfId="1949" xr:uid="{00000000-0005-0000-0000-000090070000}"/>
    <cellStyle name="Moneda 6 2 2 3 4" xfId="1950" xr:uid="{00000000-0005-0000-0000-000091070000}"/>
    <cellStyle name="Moneda 6 2 2 3 4 2" xfId="1951" xr:uid="{00000000-0005-0000-0000-000092070000}"/>
    <cellStyle name="Moneda 6 2 2 3 5" xfId="1952" xr:uid="{00000000-0005-0000-0000-000093070000}"/>
    <cellStyle name="Moneda 6 2 2 4" xfId="1953" xr:uid="{00000000-0005-0000-0000-000094070000}"/>
    <cellStyle name="Moneda 6 2 2 4 2" xfId="1954" xr:uid="{00000000-0005-0000-0000-000095070000}"/>
    <cellStyle name="Moneda 6 2 2 5" xfId="1955" xr:uid="{00000000-0005-0000-0000-000096070000}"/>
    <cellStyle name="Moneda 6 2 2 5 2" xfId="1956" xr:uid="{00000000-0005-0000-0000-000097070000}"/>
    <cellStyle name="Moneda 6 2 2 6" xfId="1957" xr:uid="{00000000-0005-0000-0000-000098070000}"/>
    <cellStyle name="Moneda 6 2 2 6 2" xfId="1958" xr:uid="{00000000-0005-0000-0000-000099070000}"/>
    <cellStyle name="Moneda 6 2 2 7" xfId="1959" xr:uid="{00000000-0005-0000-0000-00009A070000}"/>
    <cellStyle name="Moneda 6 2 3" xfId="1960" xr:uid="{00000000-0005-0000-0000-00009B070000}"/>
    <cellStyle name="Moneda 6 2 3 2" xfId="1961" xr:uid="{00000000-0005-0000-0000-00009C070000}"/>
    <cellStyle name="Moneda 6 2 3 2 2" xfId="1962" xr:uid="{00000000-0005-0000-0000-00009D070000}"/>
    <cellStyle name="Moneda 6 2 3 2 2 2" xfId="1963" xr:uid="{00000000-0005-0000-0000-00009E070000}"/>
    <cellStyle name="Moneda 6 2 3 2 2 2 2" xfId="1964" xr:uid="{00000000-0005-0000-0000-00009F070000}"/>
    <cellStyle name="Moneda 6 2 3 2 2 3" xfId="1965" xr:uid="{00000000-0005-0000-0000-0000A0070000}"/>
    <cellStyle name="Moneda 6 2 3 2 2 3 2" xfId="1966" xr:uid="{00000000-0005-0000-0000-0000A1070000}"/>
    <cellStyle name="Moneda 6 2 3 2 2 4" xfId="1967" xr:uid="{00000000-0005-0000-0000-0000A2070000}"/>
    <cellStyle name="Moneda 6 2 3 2 2 4 2" xfId="1968" xr:uid="{00000000-0005-0000-0000-0000A3070000}"/>
    <cellStyle name="Moneda 6 2 3 2 2 5" xfId="1969" xr:uid="{00000000-0005-0000-0000-0000A4070000}"/>
    <cellStyle name="Moneda 6 2 3 2 3" xfId="1970" xr:uid="{00000000-0005-0000-0000-0000A5070000}"/>
    <cellStyle name="Moneda 6 2 3 2 3 2" xfId="1971" xr:uid="{00000000-0005-0000-0000-0000A6070000}"/>
    <cellStyle name="Moneda 6 2 3 2 4" xfId="1972" xr:uid="{00000000-0005-0000-0000-0000A7070000}"/>
    <cellStyle name="Moneda 6 2 3 2 4 2" xfId="1973" xr:uid="{00000000-0005-0000-0000-0000A8070000}"/>
    <cellStyle name="Moneda 6 2 3 2 5" xfId="1974" xr:uid="{00000000-0005-0000-0000-0000A9070000}"/>
    <cellStyle name="Moneda 6 2 3 2 5 2" xfId="1975" xr:uid="{00000000-0005-0000-0000-0000AA070000}"/>
    <cellStyle name="Moneda 6 2 3 2 6" xfId="1976" xr:uid="{00000000-0005-0000-0000-0000AB070000}"/>
    <cellStyle name="Moneda 6 2 3 3" xfId="1977" xr:uid="{00000000-0005-0000-0000-0000AC070000}"/>
    <cellStyle name="Moneda 6 2 3 3 2" xfId="1978" xr:uid="{00000000-0005-0000-0000-0000AD070000}"/>
    <cellStyle name="Moneda 6 2 3 3 2 2" xfId="1979" xr:uid="{00000000-0005-0000-0000-0000AE070000}"/>
    <cellStyle name="Moneda 6 2 3 3 3" xfId="1980" xr:uid="{00000000-0005-0000-0000-0000AF070000}"/>
    <cellStyle name="Moneda 6 2 3 3 3 2" xfId="1981" xr:uid="{00000000-0005-0000-0000-0000B0070000}"/>
    <cellStyle name="Moneda 6 2 3 3 4" xfId="1982" xr:uid="{00000000-0005-0000-0000-0000B1070000}"/>
    <cellStyle name="Moneda 6 2 3 3 4 2" xfId="1983" xr:uid="{00000000-0005-0000-0000-0000B2070000}"/>
    <cellStyle name="Moneda 6 2 3 3 5" xfId="1984" xr:uid="{00000000-0005-0000-0000-0000B3070000}"/>
    <cellStyle name="Moneda 6 2 3 4" xfId="1985" xr:uid="{00000000-0005-0000-0000-0000B4070000}"/>
    <cellStyle name="Moneda 6 2 3 4 2" xfId="1986" xr:uid="{00000000-0005-0000-0000-0000B5070000}"/>
    <cellStyle name="Moneda 6 2 3 5" xfId="1987" xr:uid="{00000000-0005-0000-0000-0000B6070000}"/>
    <cellStyle name="Moneda 6 2 3 5 2" xfId="1988" xr:uid="{00000000-0005-0000-0000-0000B7070000}"/>
    <cellStyle name="Moneda 6 2 3 6" xfId="1989" xr:uid="{00000000-0005-0000-0000-0000B8070000}"/>
    <cellStyle name="Moneda 6 2 3 6 2" xfId="1990" xr:uid="{00000000-0005-0000-0000-0000B9070000}"/>
    <cellStyle name="Moneda 6 2 3 7" xfId="1991" xr:uid="{00000000-0005-0000-0000-0000BA070000}"/>
    <cellStyle name="Moneda 6 2 4" xfId="1992" xr:uid="{00000000-0005-0000-0000-0000BB070000}"/>
    <cellStyle name="Moneda 6 2 4 2" xfId="1993" xr:uid="{00000000-0005-0000-0000-0000BC070000}"/>
    <cellStyle name="Moneda 6 2 4 2 2" xfId="1994" xr:uid="{00000000-0005-0000-0000-0000BD070000}"/>
    <cellStyle name="Moneda 6 2 4 2 2 2" xfId="1995" xr:uid="{00000000-0005-0000-0000-0000BE070000}"/>
    <cellStyle name="Moneda 6 2 4 2 2 2 2" xfId="1996" xr:uid="{00000000-0005-0000-0000-0000BF070000}"/>
    <cellStyle name="Moneda 6 2 4 2 2 3" xfId="1997" xr:uid="{00000000-0005-0000-0000-0000C0070000}"/>
    <cellStyle name="Moneda 6 2 4 2 2 3 2" xfId="1998" xr:uid="{00000000-0005-0000-0000-0000C1070000}"/>
    <cellStyle name="Moneda 6 2 4 2 2 4" xfId="1999" xr:uid="{00000000-0005-0000-0000-0000C2070000}"/>
    <cellStyle name="Moneda 6 2 4 2 2 4 2" xfId="2000" xr:uid="{00000000-0005-0000-0000-0000C3070000}"/>
    <cellStyle name="Moneda 6 2 4 2 2 5" xfId="2001" xr:uid="{00000000-0005-0000-0000-0000C4070000}"/>
    <cellStyle name="Moneda 6 2 4 2 3" xfId="2002" xr:uid="{00000000-0005-0000-0000-0000C5070000}"/>
    <cellStyle name="Moneda 6 2 4 2 3 2" xfId="2003" xr:uid="{00000000-0005-0000-0000-0000C6070000}"/>
    <cellStyle name="Moneda 6 2 4 2 4" xfId="2004" xr:uid="{00000000-0005-0000-0000-0000C7070000}"/>
    <cellStyle name="Moneda 6 2 4 2 4 2" xfId="2005" xr:uid="{00000000-0005-0000-0000-0000C8070000}"/>
    <cellStyle name="Moneda 6 2 4 2 5" xfId="2006" xr:uid="{00000000-0005-0000-0000-0000C9070000}"/>
    <cellStyle name="Moneda 6 2 4 2 5 2" xfId="2007" xr:uid="{00000000-0005-0000-0000-0000CA070000}"/>
    <cellStyle name="Moneda 6 2 4 2 6" xfId="2008" xr:uid="{00000000-0005-0000-0000-0000CB070000}"/>
    <cellStyle name="Moneda 6 2 4 3" xfId="2009" xr:uid="{00000000-0005-0000-0000-0000CC070000}"/>
    <cellStyle name="Moneda 6 2 4 3 2" xfId="2010" xr:uid="{00000000-0005-0000-0000-0000CD070000}"/>
    <cellStyle name="Moneda 6 2 4 3 2 2" xfId="2011" xr:uid="{00000000-0005-0000-0000-0000CE070000}"/>
    <cellStyle name="Moneda 6 2 4 3 3" xfId="2012" xr:uid="{00000000-0005-0000-0000-0000CF070000}"/>
    <cellStyle name="Moneda 6 2 4 3 3 2" xfId="2013" xr:uid="{00000000-0005-0000-0000-0000D0070000}"/>
    <cellStyle name="Moneda 6 2 4 3 4" xfId="2014" xr:uid="{00000000-0005-0000-0000-0000D1070000}"/>
    <cellStyle name="Moneda 6 2 4 3 4 2" xfId="2015" xr:uid="{00000000-0005-0000-0000-0000D2070000}"/>
    <cellStyle name="Moneda 6 2 4 3 5" xfId="2016" xr:uid="{00000000-0005-0000-0000-0000D3070000}"/>
    <cellStyle name="Moneda 6 2 4 4" xfId="2017" xr:uid="{00000000-0005-0000-0000-0000D4070000}"/>
    <cellStyle name="Moneda 6 2 4 4 2" xfId="2018" xr:uid="{00000000-0005-0000-0000-0000D5070000}"/>
    <cellStyle name="Moneda 6 2 4 5" xfId="2019" xr:uid="{00000000-0005-0000-0000-0000D6070000}"/>
    <cellStyle name="Moneda 6 2 4 5 2" xfId="2020" xr:uid="{00000000-0005-0000-0000-0000D7070000}"/>
    <cellStyle name="Moneda 6 2 4 6" xfId="2021" xr:uid="{00000000-0005-0000-0000-0000D8070000}"/>
    <cellStyle name="Moneda 6 2 4 6 2" xfId="2022" xr:uid="{00000000-0005-0000-0000-0000D9070000}"/>
    <cellStyle name="Moneda 6 2 4 7" xfId="2023" xr:uid="{00000000-0005-0000-0000-0000DA070000}"/>
    <cellStyle name="Moneda 6 2 5" xfId="2024" xr:uid="{00000000-0005-0000-0000-0000DB070000}"/>
    <cellStyle name="Moneda 6 2 5 2" xfId="2025" xr:uid="{00000000-0005-0000-0000-0000DC070000}"/>
    <cellStyle name="Moneda 6 2 5 2 2" xfId="2026" xr:uid="{00000000-0005-0000-0000-0000DD070000}"/>
    <cellStyle name="Moneda 6 2 5 2 2 2" xfId="2027" xr:uid="{00000000-0005-0000-0000-0000DE070000}"/>
    <cellStyle name="Moneda 6 2 5 2 3" xfId="2028" xr:uid="{00000000-0005-0000-0000-0000DF070000}"/>
    <cellStyle name="Moneda 6 2 5 2 3 2" xfId="2029" xr:uid="{00000000-0005-0000-0000-0000E0070000}"/>
    <cellStyle name="Moneda 6 2 5 2 4" xfId="2030" xr:uid="{00000000-0005-0000-0000-0000E1070000}"/>
    <cellStyle name="Moneda 6 2 5 2 4 2" xfId="2031" xr:uid="{00000000-0005-0000-0000-0000E2070000}"/>
    <cellStyle name="Moneda 6 2 5 2 5" xfId="2032" xr:uid="{00000000-0005-0000-0000-0000E3070000}"/>
    <cellStyle name="Moneda 6 2 5 3" xfId="2033" xr:uid="{00000000-0005-0000-0000-0000E4070000}"/>
    <cellStyle name="Moneda 6 2 5 3 2" xfId="2034" xr:uid="{00000000-0005-0000-0000-0000E5070000}"/>
    <cellStyle name="Moneda 6 2 5 4" xfId="2035" xr:uid="{00000000-0005-0000-0000-0000E6070000}"/>
    <cellStyle name="Moneda 6 2 5 4 2" xfId="2036" xr:uid="{00000000-0005-0000-0000-0000E7070000}"/>
    <cellStyle name="Moneda 6 2 5 5" xfId="2037" xr:uid="{00000000-0005-0000-0000-0000E8070000}"/>
    <cellStyle name="Moneda 6 2 5 5 2" xfId="2038" xr:uid="{00000000-0005-0000-0000-0000E9070000}"/>
    <cellStyle name="Moneda 6 2 5 6" xfId="2039" xr:uid="{00000000-0005-0000-0000-0000EA070000}"/>
    <cellStyle name="Moneda 6 2 6" xfId="2040" xr:uid="{00000000-0005-0000-0000-0000EB070000}"/>
    <cellStyle name="Moneda 6 2 6 2" xfId="2041" xr:uid="{00000000-0005-0000-0000-0000EC070000}"/>
    <cellStyle name="Moneda 6 2 6 2 2" xfId="2042" xr:uid="{00000000-0005-0000-0000-0000ED070000}"/>
    <cellStyle name="Moneda 6 2 6 3" xfId="2043" xr:uid="{00000000-0005-0000-0000-0000EE070000}"/>
    <cellStyle name="Moneda 6 2 6 3 2" xfId="2044" xr:uid="{00000000-0005-0000-0000-0000EF070000}"/>
    <cellStyle name="Moneda 6 2 6 4" xfId="2045" xr:uid="{00000000-0005-0000-0000-0000F0070000}"/>
    <cellStyle name="Moneda 6 2 6 4 2" xfId="2046" xr:uid="{00000000-0005-0000-0000-0000F1070000}"/>
    <cellStyle name="Moneda 6 2 6 5" xfId="2047" xr:uid="{00000000-0005-0000-0000-0000F2070000}"/>
    <cellStyle name="Moneda 6 2 7" xfId="2048" xr:uid="{00000000-0005-0000-0000-0000F3070000}"/>
    <cellStyle name="Moneda 6 2 7 2" xfId="2049" xr:uid="{00000000-0005-0000-0000-0000F4070000}"/>
    <cellStyle name="Moneda 6 2 8" xfId="2050" xr:uid="{00000000-0005-0000-0000-0000F5070000}"/>
    <cellStyle name="Moneda 6 2 8 2" xfId="2051" xr:uid="{00000000-0005-0000-0000-0000F6070000}"/>
    <cellStyle name="Moneda 6 2 9" xfId="2052" xr:uid="{00000000-0005-0000-0000-0000F7070000}"/>
    <cellStyle name="Moneda 6 2 9 2" xfId="2053" xr:uid="{00000000-0005-0000-0000-0000F8070000}"/>
    <cellStyle name="Moneda 6 3" xfId="2054" xr:uid="{00000000-0005-0000-0000-0000F9070000}"/>
    <cellStyle name="Moneda 6 3 2" xfId="2055" xr:uid="{00000000-0005-0000-0000-0000FA070000}"/>
    <cellStyle name="Moneda 6 3 2 2" xfId="2056" xr:uid="{00000000-0005-0000-0000-0000FB070000}"/>
    <cellStyle name="Moneda 6 3 2 2 2" xfId="2057" xr:uid="{00000000-0005-0000-0000-0000FC070000}"/>
    <cellStyle name="Moneda 6 3 2 2 2 2" xfId="2058" xr:uid="{00000000-0005-0000-0000-0000FD070000}"/>
    <cellStyle name="Moneda 6 3 2 2 3" xfId="2059" xr:uid="{00000000-0005-0000-0000-0000FE070000}"/>
    <cellStyle name="Moneda 6 3 2 2 3 2" xfId="2060" xr:uid="{00000000-0005-0000-0000-0000FF070000}"/>
    <cellStyle name="Moneda 6 3 2 2 4" xfId="2061" xr:uid="{00000000-0005-0000-0000-000000080000}"/>
    <cellStyle name="Moneda 6 3 2 2 4 2" xfId="2062" xr:uid="{00000000-0005-0000-0000-000001080000}"/>
    <cellStyle name="Moneda 6 3 2 2 5" xfId="2063" xr:uid="{00000000-0005-0000-0000-000002080000}"/>
    <cellStyle name="Moneda 6 3 2 3" xfId="2064" xr:uid="{00000000-0005-0000-0000-000003080000}"/>
    <cellStyle name="Moneda 6 3 2 3 2" xfId="2065" xr:uid="{00000000-0005-0000-0000-000004080000}"/>
    <cellStyle name="Moneda 6 3 2 4" xfId="2066" xr:uid="{00000000-0005-0000-0000-000005080000}"/>
    <cellStyle name="Moneda 6 3 2 4 2" xfId="2067" xr:uid="{00000000-0005-0000-0000-000006080000}"/>
    <cellStyle name="Moneda 6 3 2 5" xfId="2068" xr:uid="{00000000-0005-0000-0000-000007080000}"/>
    <cellStyle name="Moneda 6 3 2 5 2" xfId="2069" xr:uid="{00000000-0005-0000-0000-000008080000}"/>
    <cellStyle name="Moneda 6 3 2 6" xfId="2070" xr:uid="{00000000-0005-0000-0000-000009080000}"/>
    <cellStyle name="Moneda 6 3 3" xfId="2071" xr:uid="{00000000-0005-0000-0000-00000A080000}"/>
    <cellStyle name="Moneda 6 3 3 2" xfId="2072" xr:uid="{00000000-0005-0000-0000-00000B080000}"/>
    <cellStyle name="Moneda 6 3 3 2 2" xfId="2073" xr:uid="{00000000-0005-0000-0000-00000C080000}"/>
    <cellStyle name="Moneda 6 3 3 3" xfId="2074" xr:uid="{00000000-0005-0000-0000-00000D080000}"/>
    <cellStyle name="Moneda 6 3 3 3 2" xfId="2075" xr:uid="{00000000-0005-0000-0000-00000E080000}"/>
    <cellStyle name="Moneda 6 3 3 4" xfId="2076" xr:uid="{00000000-0005-0000-0000-00000F080000}"/>
    <cellStyle name="Moneda 6 3 3 4 2" xfId="2077" xr:uid="{00000000-0005-0000-0000-000010080000}"/>
    <cellStyle name="Moneda 6 3 3 5" xfId="2078" xr:uid="{00000000-0005-0000-0000-000011080000}"/>
    <cellStyle name="Moneda 6 3 4" xfId="2079" xr:uid="{00000000-0005-0000-0000-000012080000}"/>
    <cellStyle name="Moneda 6 3 4 2" xfId="2080" xr:uid="{00000000-0005-0000-0000-000013080000}"/>
    <cellStyle name="Moneda 6 3 5" xfId="2081" xr:uid="{00000000-0005-0000-0000-000014080000}"/>
    <cellStyle name="Moneda 6 3 5 2" xfId="2082" xr:uid="{00000000-0005-0000-0000-000015080000}"/>
    <cellStyle name="Moneda 6 3 6" xfId="2083" xr:uid="{00000000-0005-0000-0000-000016080000}"/>
    <cellStyle name="Moneda 6 3 6 2" xfId="2084" xr:uid="{00000000-0005-0000-0000-000017080000}"/>
    <cellStyle name="Moneda 6 3 7" xfId="2085" xr:uid="{00000000-0005-0000-0000-000018080000}"/>
    <cellStyle name="Moneda 6 4" xfId="2086" xr:uid="{00000000-0005-0000-0000-000019080000}"/>
    <cellStyle name="Moneda 6 4 2" xfId="2087" xr:uid="{00000000-0005-0000-0000-00001A080000}"/>
    <cellStyle name="Moneda 6 4 2 2" xfId="2088" xr:uid="{00000000-0005-0000-0000-00001B080000}"/>
    <cellStyle name="Moneda 6 4 2 2 2" xfId="2089" xr:uid="{00000000-0005-0000-0000-00001C080000}"/>
    <cellStyle name="Moneda 6 4 2 2 2 2" xfId="2090" xr:uid="{00000000-0005-0000-0000-00001D080000}"/>
    <cellStyle name="Moneda 6 4 2 2 3" xfId="2091" xr:uid="{00000000-0005-0000-0000-00001E080000}"/>
    <cellStyle name="Moneda 6 4 2 2 3 2" xfId="2092" xr:uid="{00000000-0005-0000-0000-00001F080000}"/>
    <cellStyle name="Moneda 6 4 2 2 4" xfId="2093" xr:uid="{00000000-0005-0000-0000-000020080000}"/>
    <cellStyle name="Moneda 6 4 2 2 4 2" xfId="2094" xr:uid="{00000000-0005-0000-0000-000021080000}"/>
    <cellStyle name="Moneda 6 4 2 2 5" xfId="2095" xr:uid="{00000000-0005-0000-0000-000022080000}"/>
    <cellStyle name="Moneda 6 4 2 3" xfId="2096" xr:uid="{00000000-0005-0000-0000-000023080000}"/>
    <cellStyle name="Moneda 6 4 2 3 2" xfId="2097" xr:uid="{00000000-0005-0000-0000-000024080000}"/>
    <cellStyle name="Moneda 6 4 2 4" xfId="2098" xr:uid="{00000000-0005-0000-0000-000025080000}"/>
    <cellStyle name="Moneda 6 4 2 4 2" xfId="2099" xr:uid="{00000000-0005-0000-0000-000026080000}"/>
    <cellStyle name="Moneda 6 4 2 5" xfId="2100" xr:uid="{00000000-0005-0000-0000-000027080000}"/>
    <cellStyle name="Moneda 6 4 2 5 2" xfId="2101" xr:uid="{00000000-0005-0000-0000-000028080000}"/>
    <cellStyle name="Moneda 6 4 2 6" xfId="2102" xr:uid="{00000000-0005-0000-0000-000029080000}"/>
    <cellStyle name="Moneda 6 4 3" xfId="2103" xr:uid="{00000000-0005-0000-0000-00002A080000}"/>
    <cellStyle name="Moneda 6 4 3 2" xfId="2104" xr:uid="{00000000-0005-0000-0000-00002B080000}"/>
    <cellStyle name="Moneda 6 4 3 2 2" xfId="2105" xr:uid="{00000000-0005-0000-0000-00002C080000}"/>
    <cellStyle name="Moneda 6 4 3 3" xfId="2106" xr:uid="{00000000-0005-0000-0000-00002D080000}"/>
    <cellStyle name="Moneda 6 4 3 3 2" xfId="2107" xr:uid="{00000000-0005-0000-0000-00002E080000}"/>
    <cellStyle name="Moneda 6 4 3 4" xfId="2108" xr:uid="{00000000-0005-0000-0000-00002F080000}"/>
    <cellStyle name="Moneda 6 4 3 4 2" xfId="2109" xr:uid="{00000000-0005-0000-0000-000030080000}"/>
    <cellStyle name="Moneda 6 4 3 5" xfId="2110" xr:uid="{00000000-0005-0000-0000-000031080000}"/>
    <cellStyle name="Moneda 6 4 4" xfId="2111" xr:uid="{00000000-0005-0000-0000-000032080000}"/>
    <cellStyle name="Moneda 6 4 4 2" xfId="2112" xr:uid="{00000000-0005-0000-0000-000033080000}"/>
    <cellStyle name="Moneda 6 4 5" xfId="2113" xr:uid="{00000000-0005-0000-0000-000034080000}"/>
    <cellStyle name="Moneda 6 4 5 2" xfId="2114" xr:uid="{00000000-0005-0000-0000-000035080000}"/>
    <cellStyle name="Moneda 6 4 6" xfId="2115" xr:uid="{00000000-0005-0000-0000-000036080000}"/>
    <cellStyle name="Moneda 6 4 6 2" xfId="2116" xr:uid="{00000000-0005-0000-0000-000037080000}"/>
    <cellStyle name="Moneda 6 4 7" xfId="2117" xr:uid="{00000000-0005-0000-0000-000038080000}"/>
    <cellStyle name="Moneda 6 5" xfId="2118" xr:uid="{00000000-0005-0000-0000-000039080000}"/>
    <cellStyle name="Moneda 6 5 2" xfId="2119" xr:uid="{00000000-0005-0000-0000-00003A080000}"/>
    <cellStyle name="Moneda 6 5 2 2" xfId="2120" xr:uid="{00000000-0005-0000-0000-00003B080000}"/>
    <cellStyle name="Moneda 6 5 2 2 2" xfId="2121" xr:uid="{00000000-0005-0000-0000-00003C080000}"/>
    <cellStyle name="Moneda 6 5 2 2 2 2" xfId="2122" xr:uid="{00000000-0005-0000-0000-00003D080000}"/>
    <cellStyle name="Moneda 6 5 2 2 3" xfId="2123" xr:uid="{00000000-0005-0000-0000-00003E080000}"/>
    <cellStyle name="Moneda 6 5 2 2 3 2" xfId="2124" xr:uid="{00000000-0005-0000-0000-00003F080000}"/>
    <cellStyle name="Moneda 6 5 2 2 4" xfId="2125" xr:uid="{00000000-0005-0000-0000-000040080000}"/>
    <cellStyle name="Moneda 6 5 2 2 4 2" xfId="2126" xr:uid="{00000000-0005-0000-0000-000041080000}"/>
    <cellStyle name="Moneda 6 5 2 2 5" xfId="2127" xr:uid="{00000000-0005-0000-0000-000042080000}"/>
    <cellStyle name="Moneda 6 5 2 3" xfId="2128" xr:uid="{00000000-0005-0000-0000-000043080000}"/>
    <cellStyle name="Moneda 6 5 2 3 2" xfId="2129" xr:uid="{00000000-0005-0000-0000-000044080000}"/>
    <cellStyle name="Moneda 6 5 2 4" xfId="2130" xr:uid="{00000000-0005-0000-0000-000045080000}"/>
    <cellStyle name="Moneda 6 5 2 4 2" xfId="2131" xr:uid="{00000000-0005-0000-0000-000046080000}"/>
    <cellStyle name="Moneda 6 5 2 5" xfId="2132" xr:uid="{00000000-0005-0000-0000-000047080000}"/>
    <cellStyle name="Moneda 6 5 2 5 2" xfId="2133" xr:uid="{00000000-0005-0000-0000-000048080000}"/>
    <cellStyle name="Moneda 6 5 2 6" xfId="2134" xr:uid="{00000000-0005-0000-0000-000049080000}"/>
    <cellStyle name="Moneda 6 5 3" xfId="2135" xr:uid="{00000000-0005-0000-0000-00004A080000}"/>
    <cellStyle name="Moneda 6 5 3 2" xfId="2136" xr:uid="{00000000-0005-0000-0000-00004B080000}"/>
    <cellStyle name="Moneda 6 5 3 2 2" xfId="2137" xr:uid="{00000000-0005-0000-0000-00004C080000}"/>
    <cellStyle name="Moneda 6 5 3 3" xfId="2138" xr:uid="{00000000-0005-0000-0000-00004D080000}"/>
    <cellStyle name="Moneda 6 5 3 3 2" xfId="2139" xr:uid="{00000000-0005-0000-0000-00004E080000}"/>
    <cellStyle name="Moneda 6 5 3 4" xfId="2140" xr:uid="{00000000-0005-0000-0000-00004F080000}"/>
    <cellStyle name="Moneda 6 5 3 4 2" xfId="2141" xr:uid="{00000000-0005-0000-0000-000050080000}"/>
    <cellStyle name="Moneda 6 5 3 5" xfId="2142" xr:uid="{00000000-0005-0000-0000-000051080000}"/>
    <cellStyle name="Moneda 6 5 4" xfId="2143" xr:uid="{00000000-0005-0000-0000-000052080000}"/>
    <cellStyle name="Moneda 6 5 4 2" xfId="2144" xr:uid="{00000000-0005-0000-0000-000053080000}"/>
    <cellStyle name="Moneda 6 5 5" xfId="2145" xr:uid="{00000000-0005-0000-0000-000054080000}"/>
    <cellStyle name="Moneda 6 5 5 2" xfId="2146" xr:uid="{00000000-0005-0000-0000-000055080000}"/>
    <cellStyle name="Moneda 6 5 6" xfId="2147" xr:uid="{00000000-0005-0000-0000-000056080000}"/>
    <cellStyle name="Moneda 6 5 6 2" xfId="2148" xr:uid="{00000000-0005-0000-0000-000057080000}"/>
    <cellStyle name="Moneda 6 5 7" xfId="2149" xr:uid="{00000000-0005-0000-0000-000058080000}"/>
    <cellStyle name="Moneda 6 6" xfId="2150" xr:uid="{00000000-0005-0000-0000-000059080000}"/>
    <cellStyle name="Moneda 6 6 2" xfId="2151" xr:uid="{00000000-0005-0000-0000-00005A080000}"/>
    <cellStyle name="Moneda 6 6 2 2" xfId="2152" xr:uid="{00000000-0005-0000-0000-00005B080000}"/>
    <cellStyle name="Moneda 6 6 2 2 2" xfId="2153" xr:uid="{00000000-0005-0000-0000-00005C080000}"/>
    <cellStyle name="Moneda 6 6 2 3" xfId="2154" xr:uid="{00000000-0005-0000-0000-00005D080000}"/>
    <cellStyle name="Moneda 6 6 2 3 2" xfId="2155" xr:uid="{00000000-0005-0000-0000-00005E080000}"/>
    <cellStyle name="Moneda 6 6 2 4" xfId="2156" xr:uid="{00000000-0005-0000-0000-00005F080000}"/>
    <cellStyle name="Moneda 6 6 2 4 2" xfId="2157" xr:uid="{00000000-0005-0000-0000-000060080000}"/>
    <cellStyle name="Moneda 6 6 2 5" xfId="2158" xr:uid="{00000000-0005-0000-0000-000061080000}"/>
    <cellStyle name="Moneda 6 6 3" xfId="2159" xr:uid="{00000000-0005-0000-0000-000062080000}"/>
    <cellStyle name="Moneda 6 6 3 2" xfId="2160" xr:uid="{00000000-0005-0000-0000-000063080000}"/>
    <cellStyle name="Moneda 6 6 4" xfId="2161" xr:uid="{00000000-0005-0000-0000-000064080000}"/>
    <cellStyle name="Moneda 6 6 4 2" xfId="2162" xr:uid="{00000000-0005-0000-0000-000065080000}"/>
    <cellStyle name="Moneda 6 6 5" xfId="2163" xr:uid="{00000000-0005-0000-0000-000066080000}"/>
    <cellStyle name="Moneda 6 6 5 2" xfId="2164" xr:uid="{00000000-0005-0000-0000-000067080000}"/>
    <cellStyle name="Moneda 6 6 6" xfId="2165" xr:uid="{00000000-0005-0000-0000-000068080000}"/>
    <cellStyle name="Moneda 6 7" xfId="2166" xr:uid="{00000000-0005-0000-0000-000069080000}"/>
    <cellStyle name="Moneda 6 7 2" xfId="2167" xr:uid="{00000000-0005-0000-0000-00006A080000}"/>
    <cellStyle name="Moneda 6 7 2 2" xfId="2168" xr:uid="{00000000-0005-0000-0000-00006B080000}"/>
    <cellStyle name="Moneda 6 7 3" xfId="2169" xr:uid="{00000000-0005-0000-0000-00006C080000}"/>
    <cellStyle name="Moneda 6 7 3 2" xfId="2170" xr:uid="{00000000-0005-0000-0000-00006D080000}"/>
    <cellStyle name="Moneda 6 7 4" xfId="2171" xr:uid="{00000000-0005-0000-0000-00006E080000}"/>
    <cellStyle name="Moneda 6 7 4 2" xfId="2172" xr:uid="{00000000-0005-0000-0000-00006F080000}"/>
    <cellStyle name="Moneda 6 7 5" xfId="2173" xr:uid="{00000000-0005-0000-0000-000070080000}"/>
    <cellStyle name="Moneda 6 8" xfId="2174" xr:uid="{00000000-0005-0000-0000-000071080000}"/>
    <cellStyle name="Moneda 6 8 2" xfId="2175" xr:uid="{00000000-0005-0000-0000-000072080000}"/>
    <cellStyle name="Moneda 6 9" xfId="2176" xr:uid="{00000000-0005-0000-0000-000073080000}"/>
    <cellStyle name="Moneda 6 9 2" xfId="2177" xr:uid="{00000000-0005-0000-0000-000074080000}"/>
    <cellStyle name="Moneda 7" xfId="2178" xr:uid="{00000000-0005-0000-0000-000075080000}"/>
    <cellStyle name="Moneda 7 10" xfId="2179" xr:uid="{00000000-0005-0000-0000-000076080000}"/>
    <cellStyle name="Moneda 7 10 2" xfId="2180" xr:uid="{00000000-0005-0000-0000-000077080000}"/>
    <cellStyle name="Moneda 7 11" xfId="2181" xr:uid="{00000000-0005-0000-0000-000078080000}"/>
    <cellStyle name="Moneda 7 12" xfId="2182" xr:uid="{00000000-0005-0000-0000-000079080000}"/>
    <cellStyle name="Moneda 7 2" xfId="2183" xr:uid="{00000000-0005-0000-0000-00007A080000}"/>
    <cellStyle name="Moneda 7 2 10" xfId="2184" xr:uid="{00000000-0005-0000-0000-00007B080000}"/>
    <cellStyle name="Moneda 7 2 11" xfId="2185" xr:uid="{00000000-0005-0000-0000-00007C080000}"/>
    <cellStyle name="Moneda 7 2 2" xfId="2186" xr:uid="{00000000-0005-0000-0000-00007D080000}"/>
    <cellStyle name="Moneda 7 2 2 2" xfId="2187" xr:uid="{00000000-0005-0000-0000-00007E080000}"/>
    <cellStyle name="Moneda 7 2 2 2 2" xfId="2188" xr:uid="{00000000-0005-0000-0000-00007F080000}"/>
    <cellStyle name="Moneda 7 2 2 2 2 2" xfId="2189" xr:uid="{00000000-0005-0000-0000-000080080000}"/>
    <cellStyle name="Moneda 7 2 2 2 2 2 2" xfId="2190" xr:uid="{00000000-0005-0000-0000-000081080000}"/>
    <cellStyle name="Moneda 7 2 2 2 2 3" xfId="2191" xr:uid="{00000000-0005-0000-0000-000082080000}"/>
    <cellStyle name="Moneda 7 2 2 2 2 3 2" xfId="2192" xr:uid="{00000000-0005-0000-0000-000083080000}"/>
    <cellStyle name="Moneda 7 2 2 2 2 4" xfId="2193" xr:uid="{00000000-0005-0000-0000-000084080000}"/>
    <cellStyle name="Moneda 7 2 2 2 2 4 2" xfId="2194" xr:uid="{00000000-0005-0000-0000-000085080000}"/>
    <cellStyle name="Moneda 7 2 2 2 2 5" xfId="2195" xr:uid="{00000000-0005-0000-0000-000086080000}"/>
    <cellStyle name="Moneda 7 2 2 2 3" xfId="2196" xr:uid="{00000000-0005-0000-0000-000087080000}"/>
    <cellStyle name="Moneda 7 2 2 2 3 2" xfId="2197" xr:uid="{00000000-0005-0000-0000-000088080000}"/>
    <cellStyle name="Moneda 7 2 2 2 4" xfId="2198" xr:uid="{00000000-0005-0000-0000-000089080000}"/>
    <cellStyle name="Moneda 7 2 2 2 4 2" xfId="2199" xr:uid="{00000000-0005-0000-0000-00008A080000}"/>
    <cellStyle name="Moneda 7 2 2 2 5" xfId="2200" xr:uid="{00000000-0005-0000-0000-00008B080000}"/>
    <cellStyle name="Moneda 7 2 2 2 5 2" xfId="2201" xr:uid="{00000000-0005-0000-0000-00008C080000}"/>
    <cellStyle name="Moneda 7 2 2 2 6" xfId="2202" xr:uid="{00000000-0005-0000-0000-00008D080000}"/>
    <cellStyle name="Moneda 7 2 2 3" xfId="2203" xr:uid="{00000000-0005-0000-0000-00008E080000}"/>
    <cellStyle name="Moneda 7 2 2 3 2" xfId="2204" xr:uid="{00000000-0005-0000-0000-00008F080000}"/>
    <cellStyle name="Moneda 7 2 2 3 2 2" xfId="2205" xr:uid="{00000000-0005-0000-0000-000090080000}"/>
    <cellStyle name="Moneda 7 2 2 3 3" xfId="2206" xr:uid="{00000000-0005-0000-0000-000091080000}"/>
    <cellStyle name="Moneda 7 2 2 3 3 2" xfId="2207" xr:uid="{00000000-0005-0000-0000-000092080000}"/>
    <cellStyle name="Moneda 7 2 2 3 4" xfId="2208" xr:uid="{00000000-0005-0000-0000-000093080000}"/>
    <cellStyle name="Moneda 7 2 2 3 4 2" xfId="2209" xr:uid="{00000000-0005-0000-0000-000094080000}"/>
    <cellStyle name="Moneda 7 2 2 3 5" xfId="2210" xr:uid="{00000000-0005-0000-0000-000095080000}"/>
    <cellStyle name="Moneda 7 2 2 4" xfId="2211" xr:uid="{00000000-0005-0000-0000-000096080000}"/>
    <cellStyle name="Moneda 7 2 2 4 2" xfId="2212" xr:uid="{00000000-0005-0000-0000-000097080000}"/>
    <cellStyle name="Moneda 7 2 2 5" xfId="2213" xr:uid="{00000000-0005-0000-0000-000098080000}"/>
    <cellStyle name="Moneda 7 2 2 5 2" xfId="2214" xr:uid="{00000000-0005-0000-0000-000099080000}"/>
    <cellStyle name="Moneda 7 2 2 6" xfId="2215" xr:uid="{00000000-0005-0000-0000-00009A080000}"/>
    <cellStyle name="Moneda 7 2 2 6 2" xfId="2216" xr:uid="{00000000-0005-0000-0000-00009B080000}"/>
    <cellStyle name="Moneda 7 2 2 7" xfId="2217" xr:uid="{00000000-0005-0000-0000-00009C080000}"/>
    <cellStyle name="Moneda 7 2 3" xfId="2218" xr:uid="{00000000-0005-0000-0000-00009D080000}"/>
    <cellStyle name="Moneda 7 2 3 2" xfId="2219" xr:uid="{00000000-0005-0000-0000-00009E080000}"/>
    <cellStyle name="Moneda 7 2 3 2 2" xfId="2220" xr:uid="{00000000-0005-0000-0000-00009F080000}"/>
    <cellStyle name="Moneda 7 2 3 2 2 2" xfId="2221" xr:uid="{00000000-0005-0000-0000-0000A0080000}"/>
    <cellStyle name="Moneda 7 2 3 2 2 2 2" xfId="2222" xr:uid="{00000000-0005-0000-0000-0000A1080000}"/>
    <cellStyle name="Moneda 7 2 3 2 2 3" xfId="2223" xr:uid="{00000000-0005-0000-0000-0000A2080000}"/>
    <cellStyle name="Moneda 7 2 3 2 2 3 2" xfId="2224" xr:uid="{00000000-0005-0000-0000-0000A3080000}"/>
    <cellStyle name="Moneda 7 2 3 2 2 4" xfId="2225" xr:uid="{00000000-0005-0000-0000-0000A4080000}"/>
    <cellStyle name="Moneda 7 2 3 2 2 4 2" xfId="2226" xr:uid="{00000000-0005-0000-0000-0000A5080000}"/>
    <cellStyle name="Moneda 7 2 3 2 2 5" xfId="2227" xr:uid="{00000000-0005-0000-0000-0000A6080000}"/>
    <cellStyle name="Moneda 7 2 3 2 3" xfId="2228" xr:uid="{00000000-0005-0000-0000-0000A7080000}"/>
    <cellStyle name="Moneda 7 2 3 2 3 2" xfId="2229" xr:uid="{00000000-0005-0000-0000-0000A8080000}"/>
    <cellStyle name="Moneda 7 2 3 2 4" xfId="2230" xr:uid="{00000000-0005-0000-0000-0000A9080000}"/>
    <cellStyle name="Moneda 7 2 3 2 4 2" xfId="2231" xr:uid="{00000000-0005-0000-0000-0000AA080000}"/>
    <cellStyle name="Moneda 7 2 3 2 5" xfId="2232" xr:uid="{00000000-0005-0000-0000-0000AB080000}"/>
    <cellStyle name="Moneda 7 2 3 2 5 2" xfId="2233" xr:uid="{00000000-0005-0000-0000-0000AC080000}"/>
    <cellStyle name="Moneda 7 2 3 2 6" xfId="2234" xr:uid="{00000000-0005-0000-0000-0000AD080000}"/>
    <cellStyle name="Moneda 7 2 3 3" xfId="2235" xr:uid="{00000000-0005-0000-0000-0000AE080000}"/>
    <cellStyle name="Moneda 7 2 3 3 2" xfId="2236" xr:uid="{00000000-0005-0000-0000-0000AF080000}"/>
    <cellStyle name="Moneda 7 2 3 3 2 2" xfId="2237" xr:uid="{00000000-0005-0000-0000-0000B0080000}"/>
    <cellStyle name="Moneda 7 2 3 3 3" xfId="2238" xr:uid="{00000000-0005-0000-0000-0000B1080000}"/>
    <cellStyle name="Moneda 7 2 3 3 3 2" xfId="2239" xr:uid="{00000000-0005-0000-0000-0000B2080000}"/>
    <cellStyle name="Moneda 7 2 3 3 4" xfId="2240" xr:uid="{00000000-0005-0000-0000-0000B3080000}"/>
    <cellStyle name="Moneda 7 2 3 3 4 2" xfId="2241" xr:uid="{00000000-0005-0000-0000-0000B4080000}"/>
    <cellStyle name="Moneda 7 2 3 3 5" xfId="2242" xr:uid="{00000000-0005-0000-0000-0000B5080000}"/>
    <cellStyle name="Moneda 7 2 3 4" xfId="2243" xr:uid="{00000000-0005-0000-0000-0000B6080000}"/>
    <cellStyle name="Moneda 7 2 3 4 2" xfId="2244" xr:uid="{00000000-0005-0000-0000-0000B7080000}"/>
    <cellStyle name="Moneda 7 2 3 5" xfId="2245" xr:uid="{00000000-0005-0000-0000-0000B8080000}"/>
    <cellStyle name="Moneda 7 2 3 5 2" xfId="2246" xr:uid="{00000000-0005-0000-0000-0000B9080000}"/>
    <cellStyle name="Moneda 7 2 3 6" xfId="2247" xr:uid="{00000000-0005-0000-0000-0000BA080000}"/>
    <cellStyle name="Moneda 7 2 3 6 2" xfId="2248" xr:uid="{00000000-0005-0000-0000-0000BB080000}"/>
    <cellStyle name="Moneda 7 2 3 7" xfId="2249" xr:uid="{00000000-0005-0000-0000-0000BC080000}"/>
    <cellStyle name="Moneda 7 2 4" xfId="2250" xr:uid="{00000000-0005-0000-0000-0000BD080000}"/>
    <cellStyle name="Moneda 7 2 4 2" xfId="2251" xr:uid="{00000000-0005-0000-0000-0000BE080000}"/>
    <cellStyle name="Moneda 7 2 4 2 2" xfId="2252" xr:uid="{00000000-0005-0000-0000-0000BF080000}"/>
    <cellStyle name="Moneda 7 2 4 2 2 2" xfId="2253" xr:uid="{00000000-0005-0000-0000-0000C0080000}"/>
    <cellStyle name="Moneda 7 2 4 2 2 2 2" xfId="2254" xr:uid="{00000000-0005-0000-0000-0000C1080000}"/>
    <cellStyle name="Moneda 7 2 4 2 2 3" xfId="2255" xr:uid="{00000000-0005-0000-0000-0000C2080000}"/>
    <cellStyle name="Moneda 7 2 4 2 2 3 2" xfId="2256" xr:uid="{00000000-0005-0000-0000-0000C3080000}"/>
    <cellStyle name="Moneda 7 2 4 2 2 4" xfId="2257" xr:uid="{00000000-0005-0000-0000-0000C4080000}"/>
    <cellStyle name="Moneda 7 2 4 2 2 4 2" xfId="2258" xr:uid="{00000000-0005-0000-0000-0000C5080000}"/>
    <cellStyle name="Moneda 7 2 4 2 2 5" xfId="2259" xr:uid="{00000000-0005-0000-0000-0000C6080000}"/>
    <cellStyle name="Moneda 7 2 4 2 3" xfId="2260" xr:uid="{00000000-0005-0000-0000-0000C7080000}"/>
    <cellStyle name="Moneda 7 2 4 2 3 2" xfId="2261" xr:uid="{00000000-0005-0000-0000-0000C8080000}"/>
    <cellStyle name="Moneda 7 2 4 2 4" xfId="2262" xr:uid="{00000000-0005-0000-0000-0000C9080000}"/>
    <cellStyle name="Moneda 7 2 4 2 4 2" xfId="2263" xr:uid="{00000000-0005-0000-0000-0000CA080000}"/>
    <cellStyle name="Moneda 7 2 4 2 5" xfId="2264" xr:uid="{00000000-0005-0000-0000-0000CB080000}"/>
    <cellStyle name="Moneda 7 2 4 2 5 2" xfId="2265" xr:uid="{00000000-0005-0000-0000-0000CC080000}"/>
    <cellStyle name="Moneda 7 2 4 2 6" xfId="2266" xr:uid="{00000000-0005-0000-0000-0000CD080000}"/>
    <cellStyle name="Moneda 7 2 4 3" xfId="2267" xr:uid="{00000000-0005-0000-0000-0000CE080000}"/>
    <cellStyle name="Moneda 7 2 4 3 2" xfId="2268" xr:uid="{00000000-0005-0000-0000-0000CF080000}"/>
    <cellStyle name="Moneda 7 2 4 3 2 2" xfId="2269" xr:uid="{00000000-0005-0000-0000-0000D0080000}"/>
    <cellStyle name="Moneda 7 2 4 3 3" xfId="2270" xr:uid="{00000000-0005-0000-0000-0000D1080000}"/>
    <cellStyle name="Moneda 7 2 4 3 3 2" xfId="2271" xr:uid="{00000000-0005-0000-0000-0000D2080000}"/>
    <cellStyle name="Moneda 7 2 4 3 4" xfId="2272" xr:uid="{00000000-0005-0000-0000-0000D3080000}"/>
    <cellStyle name="Moneda 7 2 4 3 4 2" xfId="2273" xr:uid="{00000000-0005-0000-0000-0000D4080000}"/>
    <cellStyle name="Moneda 7 2 4 3 5" xfId="2274" xr:uid="{00000000-0005-0000-0000-0000D5080000}"/>
    <cellStyle name="Moneda 7 2 4 4" xfId="2275" xr:uid="{00000000-0005-0000-0000-0000D6080000}"/>
    <cellStyle name="Moneda 7 2 4 4 2" xfId="2276" xr:uid="{00000000-0005-0000-0000-0000D7080000}"/>
    <cellStyle name="Moneda 7 2 4 5" xfId="2277" xr:uid="{00000000-0005-0000-0000-0000D8080000}"/>
    <cellStyle name="Moneda 7 2 4 5 2" xfId="2278" xr:uid="{00000000-0005-0000-0000-0000D9080000}"/>
    <cellStyle name="Moneda 7 2 4 6" xfId="2279" xr:uid="{00000000-0005-0000-0000-0000DA080000}"/>
    <cellStyle name="Moneda 7 2 4 6 2" xfId="2280" xr:uid="{00000000-0005-0000-0000-0000DB080000}"/>
    <cellStyle name="Moneda 7 2 4 7" xfId="2281" xr:uid="{00000000-0005-0000-0000-0000DC080000}"/>
    <cellStyle name="Moneda 7 2 5" xfId="2282" xr:uid="{00000000-0005-0000-0000-0000DD080000}"/>
    <cellStyle name="Moneda 7 2 5 2" xfId="2283" xr:uid="{00000000-0005-0000-0000-0000DE080000}"/>
    <cellStyle name="Moneda 7 2 5 2 2" xfId="2284" xr:uid="{00000000-0005-0000-0000-0000DF080000}"/>
    <cellStyle name="Moneda 7 2 5 2 2 2" xfId="2285" xr:uid="{00000000-0005-0000-0000-0000E0080000}"/>
    <cellStyle name="Moneda 7 2 5 2 3" xfId="2286" xr:uid="{00000000-0005-0000-0000-0000E1080000}"/>
    <cellStyle name="Moneda 7 2 5 2 3 2" xfId="2287" xr:uid="{00000000-0005-0000-0000-0000E2080000}"/>
    <cellStyle name="Moneda 7 2 5 2 4" xfId="2288" xr:uid="{00000000-0005-0000-0000-0000E3080000}"/>
    <cellStyle name="Moneda 7 2 5 2 4 2" xfId="2289" xr:uid="{00000000-0005-0000-0000-0000E4080000}"/>
    <cellStyle name="Moneda 7 2 5 2 5" xfId="2290" xr:uid="{00000000-0005-0000-0000-0000E5080000}"/>
    <cellStyle name="Moneda 7 2 5 3" xfId="2291" xr:uid="{00000000-0005-0000-0000-0000E6080000}"/>
    <cellStyle name="Moneda 7 2 5 3 2" xfId="2292" xr:uid="{00000000-0005-0000-0000-0000E7080000}"/>
    <cellStyle name="Moneda 7 2 5 4" xfId="2293" xr:uid="{00000000-0005-0000-0000-0000E8080000}"/>
    <cellStyle name="Moneda 7 2 5 4 2" xfId="2294" xr:uid="{00000000-0005-0000-0000-0000E9080000}"/>
    <cellStyle name="Moneda 7 2 5 5" xfId="2295" xr:uid="{00000000-0005-0000-0000-0000EA080000}"/>
    <cellStyle name="Moneda 7 2 5 5 2" xfId="2296" xr:uid="{00000000-0005-0000-0000-0000EB080000}"/>
    <cellStyle name="Moneda 7 2 5 6" xfId="2297" xr:uid="{00000000-0005-0000-0000-0000EC080000}"/>
    <cellStyle name="Moneda 7 2 6" xfId="2298" xr:uid="{00000000-0005-0000-0000-0000ED080000}"/>
    <cellStyle name="Moneda 7 2 6 2" xfId="2299" xr:uid="{00000000-0005-0000-0000-0000EE080000}"/>
    <cellStyle name="Moneda 7 2 6 2 2" xfId="2300" xr:uid="{00000000-0005-0000-0000-0000EF080000}"/>
    <cellStyle name="Moneda 7 2 6 3" xfId="2301" xr:uid="{00000000-0005-0000-0000-0000F0080000}"/>
    <cellStyle name="Moneda 7 2 6 3 2" xfId="2302" xr:uid="{00000000-0005-0000-0000-0000F1080000}"/>
    <cellStyle name="Moneda 7 2 6 4" xfId="2303" xr:uid="{00000000-0005-0000-0000-0000F2080000}"/>
    <cellStyle name="Moneda 7 2 6 4 2" xfId="2304" xr:uid="{00000000-0005-0000-0000-0000F3080000}"/>
    <cellStyle name="Moneda 7 2 6 5" xfId="2305" xr:uid="{00000000-0005-0000-0000-0000F4080000}"/>
    <cellStyle name="Moneda 7 2 7" xfId="2306" xr:uid="{00000000-0005-0000-0000-0000F5080000}"/>
    <cellStyle name="Moneda 7 2 7 2" xfId="2307" xr:uid="{00000000-0005-0000-0000-0000F6080000}"/>
    <cellStyle name="Moneda 7 2 8" xfId="2308" xr:uid="{00000000-0005-0000-0000-0000F7080000}"/>
    <cellStyle name="Moneda 7 2 8 2" xfId="2309" xr:uid="{00000000-0005-0000-0000-0000F8080000}"/>
    <cellStyle name="Moneda 7 2 9" xfId="2310" xr:uid="{00000000-0005-0000-0000-0000F9080000}"/>
    <cellStyle name="Moneda 7 2 9 2" xfId="2311" xr:uid="{00000000-0005-0000-0000-0000FA080000}"/>
    <cellStyle name="Moneda 7 3" xfId="2312" xr:uid="{00000000-0005-0000-0000-0000FB080000}"/>
    <cellStyle name="Moneda 7 3 2" xfId="2313" xr:uid="{00000000-0005-0000-0000-0000FC080000}"/>
    <cellStyle name="Moneda 7 3 2 2" xfId="2314" xr:uid="{00000000-0005-0000-0000-0000FD080000}"/>
    <cellStyle name="Moneda 7 3 2 2 2" xfId="2315" xr:uid="{00000000-0005-0000-0000-0000FE080000}"/>
    <cellStyle name="Moneda 7 3 2 2 2 2" xfId="2316" xr:uid="{00000000-0005-0000-0000-0000FF080000}"/>
    <cellStyle name="Moneda 7 3 2 2 3" xfId="2317" xr:uid="{00000000-0005-0000-0000-000000090000}"/>
    <cellStyle name="Moneda 7 3 2 2 3 2" xfId="2318" xr:uid="{00000000-0005-0000-0000-000001090000}"/>
    <cellStyle name="Moneda 7 3 2 2 4" xfId="2319" xr:uid="{00000000-0005-0000-0000-000002090000}"/>
    <cellStyle name="Moneda 7 3 2 2 4 2" xfId="2320" xr:uid="{00000000-0005-0000-0000-000003090000}"/>
    <cellStyle name="Moneda 7 3 2 2 5" xfId="2321" xr:uid="{00000000-0005-0000-0000-000004090000}"/>
    <cellStyle name="Moneda 7 3 2 3" xfId="2322" xr:uid="{00000000-0005-0000-0000-000005090000}"/>
    <cellStyle name="Moneda 7 3 2 3 2" xfId="2323" xr:uid="{00000000-0005-0000-0000-000006090000}"/>
    <cellStyle name="Moneda 7 3 2 4" xfId="2324" xr:uid="{00000000-0005-0000-0000-000007090000}"/>
    <cellStyle name="Moneda 7 3 2 4 2" xfId="2325" xr:uid="{00000000-0005-0000-0000-000008090000}"/>
    <cellStyle name="Moneda 7 3 2 5" xfId="2326" xr:uid="{00000000-0005-0000-0000-000009090000}"/>
    <cellStyle name="Moneda 7 3 2 5 2" xfId="2327" xr:uid="{00000000-0005-0000-0000-00000A090000}"/>
    <cellStyle name="Moneda 7 3 2 6" xfId="2328" xr:uid="{00000000-0005-0000-0000-00000B090000}"/>
    <cellStyle name="Moneda 7 3 3" xfId="2329" xr:uid="{00000000-0005-0000-0000-00000C090000}"/>
    <cellStyle name="Moneda 7 3 3 2" xfId="2330" xr:uid="{00000000-0005-0000-0000-00000D090000}"/>
    <cellStyle name="Moneda 7 3 3 2 2" xfId="2331" xr:uid="{00000000-0005-0000-0000-00000E090000}"/>
    <cellStyle name="Moneda 7 3 3 3" xfId="2332" xr:uid="{00000000-0005-0000-0000-00000F090000}"/>
    <cellStyle name="Moneda 7 3 3 3 2" xfId="2333" xr:uid="{00000000-0005-0000-0000-000010090000}"/>
    <cellStyle name="Moneda 7 3 3 4" xfId="2334" xr:uid="{00000000-0005-0000-0000-000011090000}"/>
    <cellStyle name="Moneda 7 3 3 4 2" xfId="2335" xr:uid="{00000000-0005-0000-0000-000012090000}"/>
    <cellStyle name="Moneda 7 3 3 5" xfId="2336" xr:uid="{00000000-0005-0000-0000-000013090000}"/>
    <cellStyle name="Moneda 7 3 4" xfId="2337" xr:uid="{00000000-0005-0000-0000-000014090000}"/>
    <cellStyle name="Moneda 7 3 4 2" xfId="2338" xr:uid="{00000000-0005-0000-0000-000015090000}"/>
    <cellStyle name="Moneda 7 3 5" xfId="2339" xr:uid="{00000000-0005-0000-0000-000016090000}"/>
    <cellStyle name="Moneda 7 3 5 2" xfId="2340" xr:uid="{00000000-0005-0000-0000-000017090000}"/>
    <cellStyle name="Moneda 7 3 6" xfId="2341" xr:uid="{00000000-0005-0000-0000-000018090000}"/>
    <cellStyle name="Moneda 7 3 6 2" xfId="2342" xr:uid="{00000000-0005-0000-0000-000019090000}"/>
    <cellStyle name="Moneda 7 3 7" xfId="2343" xr:uid="{00000000-0005-0000-0000-00001A090000}"/>
    <cellStyle name="Moneda 7 4" xfId="2344" xr:uid="{00000000-0005-0000-0000-00001B090000}"/>
    <cellStyle name="Moneda 7 4 2" xfId="2345" xr:uid="{00000000-0005-0000-0000-00001C090000}"/>
    <cellStyle name="Moneda 7 4 2 2" xfId="2346" xr:uid="{00000000-0005-0000-0000-00001D090000}"/>
    <cellStyle name="Moneda 7 4 2 2 2" xfId="2347" xr:uid="{00000000-0005-0000-0000-00001E090000}"/>
    <cellStyle name="Moneda 7 4 2 2 2 2" xfId="2348" xr:uid="{00000000-0005-0000-0000-00001F090000}"/>
    <cellStyle name="Moneda 7 4 2 2 3" xfId="2349" xr:uid="{00000000-0005-0000-0000-000020090000}"/>
    <cellStyle name="Moneda 7 4 2 2 3 2" xfId="2350" xr:uid="{00000000-0005-0000-0000-000021090000}"/>
    <cellStyle name="Moneda 7 4 2 2 4" xfId="2351" xr:uid="{00000000-0005-0000-0000-000022090000}"/>
    <cellStyle name="Moneda 7 4 2 2 4 2" xfId="2352" xr:uid="{00000000-0005-0000-0000-000023090000}"/>
    <cellStyle name="Moneda 7 4 2 2 5" xfId="2353" xr:uid="{00000000-0005-0000-0000-000024090000}"/>
    <cellStyle name="Moneda 7 4 2 3" xfId="2354" xr:uid="{00000000-0005-0000-0000-000025090000}"/>
    <cellStyle name="Moneda 7 4 2 3 2" xfId="2355" xr:uid="{00000000-0005-0000-0000-000026090000}"/>
    <cellStyle name="Moneda 7 4 2 4" xfId="2356" xr:uid="{00000000-0005-0000-0000-000027090000}"/>
    <cellStyle name="Moneda 7 4 2 4 2" xfId="2357" xr:uid="{00000000-0005-0000-0000-000028090000}"/>
    <cellStyle name="Moneda 7 4 2 5" xfId="2358" xr:uid="{00000000-0005-0000-0000-000029090000}"/>
    <cellStyle name="Moneda 7 4 2 5 2" xfId="2359" xr:uid="{00000000-0005-0000-0000-00002A090000}"/>
    <cellStyle name="Moneda 7 4 2 6" xfId="2360" xr:uid="{00000000-0005-0000-0000-00002B090000}"/>
    <cellStyle name="Moneda 7 4 3" xfId="2361" xr:uid="{00000000-0005-0000-0000-00002C090000}"/>
    <cellStyle name="Moneda 7 4 3 2" xfId="2362" xr:uid="{00000000-0005-0000-0000-00002D090000}"/>
    <cellStyle name="Moneda 7 4 3 2 2" xfId="2363" xr:uid="{00000000-0005-0000-0000-00002E090000}"/>
    <cellStyle name="Moneda 7 4 3 3" xfId="2364" xr:uid="{00000000-0005-0000-0000-00002F090000}"/>
    <cellStyle name="Moneda 7 4 3 3 2" xfId="2365" xr:uid="{00000000-0005-0000-0000-000030090000}"/>
    <cellStyle name="Moneda 7 4 3 4" xfId="2366" xr:uid="{00000000-0005-0000-0000-000031090000}"/>
    <cellStyle name="Moneda 7 4 3 4 2" xfId="2367" xr:uid="{00000000-0005-0000-0000-000032090000}"/>
    <cellStyle name="Moneda 7 4 3 5" xfId="2368" xr:uid="{00000000-0005-0000-0000-000033090000}"/>
    <cellStyle name="Moneda 7 4 4" xfId="2369" xr:uid="{00000000-0005-0000-0000-000034090000}"/>
    <cellStyle name="Moneda 7 4 4 2" xfId="2370" xr:uid="{00000000-0005-0000-0000-000035090000}"/>
    <cellStyle name="Moneda 7 4 5" xfId="2371" xr:uid="{00000000-0005-0000-0000-000036090000}"/>
    <cellStyle name="Moneda 7 4 5 2" xfId="2372" xr:uid="{00000000-0005-0000-0000-000037090000}"/>
    <cellStyle name="Moneda 7 4 6" xfId="2373" xr:uid="{00000000-0005-0000-0000-000038090000}"/>
    <cellStyle name="Moneda 7 4 6 2" xfId="2374" xr:uid="{00000000-0005-0000-0000-000039090000}"/>
    <cellStyle name="Moneda 7 4 7" xfId="2375" xr:uid="{00000000-0005-0000-0000-00003A090000}"/>
    <cellStyle name="Moneda 7 5" xfId="2376" xr:uid="{00000000-0005-0000-0000-00003B090000}"/>
    <cellStyle name="Moneda 7 5 2" xfId="2377" xr:uid="{00000000-0005-0000-0000-00003C090000}"/>
    <cellStyle name="Moneda 7 5 2 2" xfId="2378" xr:uid="{00000000-0005-0000-0000-00003D090000}"/>
    <cellStyle name="Moneda 7 5 2 2 2" xfId="2379" xr:uid="{00000000-0005-0000-0000-00003E090000}"/>
    <cellStyle name="Moneda 7 5 2 2 2 2" xfId="2380" xr:uid="{00000000-0005-0000-0000-00003F090000}"/>
    <cellStyle name="Moneda 7 5 2 2 3" xfId="2381" xr:uid="{00000000-0005-0000-0000-000040090000}"/>
    <cellStyle name="Moneda 7 5 2 2 3 2" xfId="2382" xr:uid="{00000000-0005-0000-0000-000041090000}"/>
    <cellStyle name="Moneda 7 5 2 2 4" xfId="2383" xr:uid="{00000000-0005-0000-0000-000042090000}"/>
    <cellStyle name="Moneda 7 5 2 2 4 2" xfId="2384" xr:uid="{00000000-0005-0000-0000-000043090000}"/>
    <cellStyle name="Moneda 7 5 2 2 5" xfId="2385" xr:uid="{00000000-0005-0000-0000-000044090000}"/>
    <cellStyle name="Moneda 7 5 2 3" xfId="2386" xr:uid="{00000000-0005-0000-0000-000045090000}"/>
    <cellStyle name="Moneda 7 5 2 3 2" xfId="2387" xr:uid="{00000000-0005-0000-0000-000046090000}"/>
    <cellStyle name="Moneda 7 5 2 4" xfId="2388" xr:uid="{00000000-0005-0000-0000-000047090000}"/>
    <cellStyle name="Moneda 7 5 2 4 2" xfId="2389" xr:uid="{00000000-0005-0000-0000-000048090000}"/>
    <cellStyle name="Moneda 7 5 2 5" xfId="2390" xr:uid="{00000000-0005-0000-0000-000049090000}"/>
    <cellStyle name="Moneda 7 5 2 5 2" xfId="2391" xr:uid="{00000000-0005-0000-0000-00004A090000}"/>
    <cellStyle name="Moneda 7 5 2 6" xfId="2392" xr:uid="{00000000-0005-0000-0000-00004B090000}"/>
    <cellStyle name="Moneda 7 5 3" xfId="2393" xr:uid="{00000000-0005-0000-0000-00004C090000}"/>
    <cellStyle name="Moneda 7 5 3 2" xfId="2394" xr:uid="{00000000-0005-0000-0000-00004D090000}"/>
    <cellStyle name="Moneda 7 5 3 2 2" xfId="2395" xr:uid="{00000000-0005-0000-0000-00004E090000}"/>
    <cellStyle name="Moneda 7 5 3 3" xfId="2396" xr:uid="{00000000-0005-0000-0000-00004F090000}"/>
    <cellStyle name="Moneda 7 5 3 3 2" xfId="2397" xr:uid="{00000000-0005-0000-0000-000050090000}"/>
    <cellStyle name="Moneda 7 5 3 4" xfId="2398" xr:uid="{00000000-0005-0000-0000-000051090000}"/>
    <cellStyle name="Moneda 7 5 3 4 2" xfId="2399" xr:uid="{00000000-0005-0000-0000-000052090000}"/>
    <cellStyle name="Moneda 7 5 3 5" xfId="2400" xr:uid="{00000000-0005-0000-0000-000053090000}"/>
    <cellStyle name="Moneda 7 5 4" xfId="2401" xr:uid="{00000000-0005-0000-0000-000054090000}"/>
    <cellStyle name="Moneda 7 5 4 2" xfId="2402" xr:uid="{00000000-0005-0000-0000-000055090000}"/>
    <cellStyle name="Moneda 7 5 5" xfId="2403" xr:uid="{00000000-0005-0000-0000-000056090000}"/>
    <cellStyle name="Moneda 7 5 5 2" xfId="2404" xr:uid="{00000000-0005-0000-0000-000057090000}"/>
    <cellStyle name="Moneda 7 5 6" xfId="2405" xr:uid="{00000000-0005-0000-0000-000058090000}"/>
    <cellStyle name="Moneda 7 5 6 2" xfId="2406" xr:uid="{00000000-0005-0000-0000-000059090000}"/>
    <cellStyle name="Moneda 7 5 7" xfId="2407" xr:uid="{00000000-0005-0000-0000-00005A090000}"/>
    <cellStyle name="Moneda 7 6" xfId="2408" xr:uid="{00000000-0005-0000-0000-00005B090000}"/>
    <cellStyle name="Moneda 7 6 2" xfId="2409" xr:uid="{00000000-0005-0000-0000-00005C090000}"/>
    <cellStyle name="Moneda 7 6 2 2" xfId="2410" xr:uid="{00000000-0005-0000-0000-00005D090000}"/>
    <cellStyle name="Moneda 7 6 2 2 2" xfId="2411" xr:uid="{00000000-0005-0000-0000-00005E090000}"/>
    <cellStyle name="Moneda 7 6 2 3" xfId="2412" xr:uid="{00000000-0005-0000-0000-00005F090000}"/>
    <cellStyle name="Moneda 7 6 2 3 2" xfId="2413" xr:uid="{00000000-0005-0000-0000-000060090000}"/>
    <cellStyle name="Moneda 7 6 2 4" xfId="2414" xr:uid="{00000000-0005-0000-0000-000061090000}"/>
    <cellStyle name="Moneda 7 6 2 4 2" xfId="2415" xr:uid="{00000000-0005-0000-0000-000062090000}"/>
    <cellStyle name="Moneda 7 6 2 5" xfId="2416" xr:uid="{00000000-0005-0000-0000-000063090000}"/>
    <cellStyle name="Moneda 7 6 3" xfId="2417" xr:uid="{00000000-0005-0000-0000-000064090000}"/>
    <cellStyle name="Moneda 7 6 3 2" xfId="2418" xr:uid="{00000000-0005-0000-0000-000065090000}"/>
    <cellStyle name="Moneda 7 6 4" xfId="2419" xr:uid="{00000000-0005-0000-0000-000066090000}"/>
    <cellStyle name="Moneda 7 6 4 2" xfId="2420" xr:uid="{00000000-0005-0000-0000-000067090000}"/>
    <cellStyle name="Moneda 7 6 5" xfId="2421" xr:uid="{00000000-0005-0000-0000-000068090000}"/>
    <cellStyle name="Moneda 7 6 5 2" xfId="2422" xr:uid="{00000000-0005-0000-0000-000069090000}"/>
    <cellStyle name="Moneda 7 6 6" xfId="2423" xr:uid="{00000000-0005-0000-0000-00006A090000}"/>
    <cellStyle name="Moneda 7 7" xfId="2424" xr:uid="{00000000-0005-0000-0000-00006B090000}"/>
    <cellStyle name="Moneda 7 7 2" xfId="2425" xr:uid="{00000000-0005-0000-0000-00006C090000}"/>
    <cellStyle name="Moneda 7 7 2 2" xfId="2426" xr:uid="{00000000-0005-0000-0000-00006D090000}"/>
    <cellStyle name="Moneda 7 7 3" xfId="2427" xr:uid="{00000000-0005-0000-0000-00006E090000}"/>
    <cellStyle name="Moneda 7 7 3 2" xfId="2428" xr:uid="{00000000-0005-0000-0000-00006F090000}"/>
    <cellStyle name="Moneda 7 7 4" xfId="2429" xr:uid="{00000000-0005-0000-0000-000070090000}"/>
    <cellStyle name="Moneda 7 7 4 2" xfId="2430" xr:uid="{00000000-0005-0000-0000-000071090000}"/>
    <cellStyle name="Moneda 7 7 5" xfId="2431" xr:uid="{00000000-0005-0000-0000-000072090000}"/>
    <cellStyle name="Moneda 7 8" xfId="2432" xr:uid="{00000000-0005-0000-0000-000073090000}"/>
    <cellStyle name="Moneda 7 8 2" xfId="2433" xr:uid="{00000000-0005-0000-0000-000074090000}"/>
    <cellStyle name="Moneda 7 9" xfId="2434" xr:uid="{00000000-0005-0000-0000-000075090000}"/>
    <cellStyle name="Moneda 7 9 2" xfId="2435" xr:uid="{00000000-0005-0000-0000-000076090000}"/>
    <cellStyle name="Moneda 8" xfId="2436" xr:uid="{00000000-0005-0000-0000-000077090000}"/>
    <cellStyle name="Moneda 8 10" xfId="2437" xr:uid="{00000000-0005-0000-0000-000078090000}"/>
    <cellStyle name="Moneda 8 10 2" xfId="2438" xr:uid="{00000000-0005-0000-0000-000079090000}"/>
    <cellStyle name="Moneda 8 11" xfId="2439" xr:uid="{00000000-0005-0000-0000-00007A090000}"/>
    <cellStyle name="Moneda 8 11 2" xfId="2440" xr:uid="{00000000-0005-0000-0000-00007B090000}"/>
    <cellStyle name="Moneda 8 12" xfId="2441" xr:uid="{00000000-0005-0000-0000-00007C090000}"/>
    <cellStyle name="Moneda 8 13" xfId="2442" xr:uid="{00000000-0005-0000-0000-00007D090000}"/>
    <cellStyle name="Moneda 8 2" xfId="2443" xr:uid="{00000000-0005-0000-0000-00007E090000}"/>
    <cellStyle name="Moneda 8 2 10" xfId="2444" xr:uid="{00000000-0005-0000-0000-00007F090000}"/>
    <cellStyle name="Moneda 8 2 11" xfId="2445" xr:uid="{00000000-0005-0000-0000-000080090000}"/>
    <cellStyle name="Moneda 8 2 2" xfId="2446" xr:uid="{00000000-0005-0000-0000-000081090000}"/>
    <cellStyle name="Moneda 8 2 2 2" xfId="2447" xr:uid="{00000000-0005-0000-0000-000082090000}"/>
    <cellStyle name="Moneda 8 2 2 2 2" xfId="2448" xr:uid="{00000000-0005-0000-0000-000083090000}"/>
    <cellStyle name="Moneda 8 2 2 2 2 2" xfId="2449" xr:uid="{00000000-0005-0000-0000-000084090000}"/>
    <cellStyle name="Moneda 8 2 2 2 2 2 2" xfId="2450" xr:uid="{00000000-0005-0000-0000-000085090000}"/>
    <cellStyle name="Moneda 8 2 2 2 2 3" xfId="2451" xr:uid="{00000000-0005-0000-0000-000086090000}"/>
    <cellStyle name="Moneda 8 2 2 2 2 3 2" xfId="2452" xr:uid="{00000000-0005-0000-0000-000087090000}"/>
    <cellStyle name="Moneda 8 2 2 2 2 4" xfId="2453" xr:uid="{00000000-0005-0000-0000-000088090000}"/>
    <cellStyle name="Moneda 8 2 2 2 2 4 2" xfId="2454" xr:uid="{00000000-0005-0000-0000-000089090000}"/>
    <cellStyle name="Moneda 8 2 2 2 2 5" xfId="2455" xr:uid="{00000000-0005-0000-0000-00008A090000}"/>
    <cellStyle name="Moneda 8 2 2 2 3" xfId="2456" xr:uid="{00000000-0005-0000-0000-00008B090000}"/>
    <cellStyle name="Moneda 8 2 2 2 3 2" xfId="2457" xr:uid="{00000000-0005-0000-0000-00008C090000}"/>
    <cellStyle name="Moneda 8 2 2 2 4" xfId="2458" xr:uid="{00000000-0005-0000-0000-00008D090000}"/>
    <cellStyle name="Moneda 8 2 2 2 4 2" xfId="2459" xr:uid="{00000000-0005-0000-0000-00008E090000}"/>
    <cellStyle name="Moneda 8 2 2 2 5" xfId="2460" xr:uid="{00000000-0005-0000-0000-00008F090000}"/>
    <cellStyle name="Moneda 8 2 2 2 5 2" xfId="2461" xr:uid="{00000000-0005-0000-0000-000090090000}"/>
    <cellStyle name="Moneda 8 2 2 2 6" xfId="2462" xr:uid="{00000000-0005-0000-0000-000091090000}"/>
    <cellStyle name="Moneda 8 2 2 3" xfId="2463" xr:uid="{00000000-0005-0000-0000-000092090000}"/>
    <cellStyle name="Moneda 8 2 2 3 2" xfId="2464" xr:uid="{00000000-0005-0000-0000-000093090000}"/>
    <cellStyle name="Moneda 8 2 2 3 2 2" xfId="2465" xr:uid="{00000000-0005-0000-0000-000094090000}"/>
    <cellStyle name="Moneda 8 2 2 3 3" xfId="2466" xr:uid="{00000000-0005-0000-0000-000095090000}"/>
    <cellStyle name="Moneda 8 2 2 3 3 2" xfId="2467" xr:uid="{00000000-0005-0000-0000-000096090000}"/>
    <cellStyle name="Moneda 8 2 2 3 4" xfId="2468" xr:uid="{00000000-0005-0000-0000-000097090000}"/>
    <cellStyle name="Moneda 8 2 2 3 4 2" xfId="2469" xr:uid="{00000000-0005-0000-0000-000098090000}"/>
    <cellStyle name="Moneda 8 2 2 3 5" xfId="2470" xr:uid="{00000000-0005-0000-0000-000099090000}"/>
    <cellStyle name="Moneda 8 2 2 4" xfId="2471" xr:uid="{00000000-0005-0000-0000-00009A090000}"/>
    <cellStyle name="Moneda 8 2 2 4 2" xfId="2472" xr:uid="{00000000-0005-0000-0000-00009B090000}"/>
    <cellStyle name="Moneda 8 2 2 5" xfId="2473" xr:uid="{00000000-0005-0000-0000-00009C090000}"/>
    <cellStyle name="Moneda 8 2 2 5 2" xfId="2474" xr:uid="{00000000-0005-0000-0000-00009D090000}"/>
    <cellStyle name="Moneda 8 2 2 6" xfId="2475" xr:uid="{00000000-0005-0000-0000-00009E090000}"/>
    <cellStyle name="Moneda 8 2 2 6 2" xfId="2476" xr:uid="{00000000-0005-0000-0000-00009F090000}"/>
    <cellStyle name="Moneda 8 2 2 7" xfId="2477" xr:uid="{00000000-0005-0000-0000-0000A0090000}"/>
    <cellStyle name="Moneda 8 2 3" xfId="2478" xr:uid="{00000000-0005-0000-0000-0000A1090000}"/>
    <cellStyle name="Moneda 8 2 3 2" xfId="2479" xr:uid="{00000000-0005-0000-0000-0000A2090000}"/>
    <cellStyle name="Moneda 8 2 3 2 2" xfId="2480" xr:uid="{00000000-0005-0000-0000-0000A3090000}"/>
    <cellStyle name="Moneda 8 2 3 2 2 2" xfId="2481" xr:uid="{00000000-0005-0000-0000-0000A4090000}"/>
    <cellStyle name="Moneda 8 2 3 2 2 2 2" xfId="2482" xr:uid="{00000000-0005-0000-0000-0000A5090000}"/>
    <cellStyle name="Moneda 8 2 3 2 2 3" xfId="2483" xr:uid="{00000000-0005-0000-0000-0000A6090000}"/>
    <cellStyle name="Moneda 8 2 3 2 2 3 2" xfId="2484" xr:uid="{00000000-0005-0000-0000-0000A7090000}"/>
    <cellStyle name="Moneda 8 2 3 2 2 4" xfId="2485" xr:uid="{00000000-0005-0000-0000-0000A8090000}"/>
    <cellStyle name="Moneda 8 2 3 2 2 4 2" xfId="2486" xr:uid="{00000000-0005-0000-0000-0000A9090000}"/>
    <cellStyle name="Moneda 8 2 3 2 2 5" xfId="2487" xr:uid="{00000000-0005-0000-0000-0000AA090000}"/>
    <cellStyle name="Moneda 8 2 3 2 3" xfId="2488" xr:uid="{00000000-0005-0000-0000-0000AB090000}"/>
    <cellStyle name="Moneda 8 2 3 2 3 2" xfId="2489" xr:uid="{00000000-0005-0000-0000-0000AC090000}"/>
    <cellStyle name="Moneda 8 2 3 2 4" xfId="2490" xr:uid="{00000000-0005-0000-0000-0000AD090000}"/>
    <cellStyle name="Moneda 8 2 3 2 4 2" xfId="2491" xr:uid="{00000000-0005-0000-0000-0000AE090000}"/>
    <cellStyle name="Moneda 8 2 3 2 5" xfId="2492" xr:uid="{00000000-0005-0000-0000-0000AF090000}"/>
    <cellStyle name="Moneda 8 2 3 2 5 2" xfId="2493" xr:uid="{00000000-0005-0000-0000-0000B0090000}"/>
    <cellStyle name="Moneda 8 2 3 2 6" xfId="2494" xr:uid="{00000000-0005-0000-0000-0000B1090000}"/>
    <cellStyle name="Moneda 8 2 3 3" xfId="2495" xr:uid="{00000000-0005-0000-0000-0000B2090000}"/>
    <cellStyle name="Moneda 8 2 3 3 2" xfId="2496" xr:uid="{00000000-0005-0000-0000-0000B3090000}"/>
    <cellStyle name="Moneda 8 2 3 3 2 2" xfId="2497" xr:uid="{00000000-0005-0000-0000-0000B4090000}"/>
    <cellStyle name="Moneda 8 2 3 3 3" xfId="2498" xr:uid="{00000000-0005-0000-0000-0000B5090000}"/>
    <cellStyle name="Moneda 8 2 3 3 3 2" xfId="2499" xr:uid="{00000000-0005-0000-0000-0000B6090000}"/>
    <cellStyle name="Moneda 8 2 3 3 4" xfId="2500" xr:uid="{00000000-0005-0000-0000-0000B7090000}"/>
    <cellStyle name="Moneda 8 2 3 3 4 2" xfId="2501" xr:uid="{00000000-0005-0000-0000-0000B8090000}"/>
    <cellStyle name="Moneda 8 2 3 3 5" xfId="2502" xr:uid="{00000000-0005-0000-0000-0000B9090000}"/>
    <cellStyle name="Moneda 8 2 3 4" xfId="2503" xr:uid="{00000000-0005-0000-0000-0000BA090000}"/>
    <cellStyle name="Moneda 8 2 3 4 2" xfId="2504" xr:uid="{00000000-0005-0000-0000-0000BB090000}"/>
    <cellStyle name="Moneda 8 2 3 5" xfId="2505" xr:uid="{00000000-0005-0000-0000-0000BC090000}"/>
    <cellStyle name="Moneda 8 2 3 5 2" xfId="2506" xr:uid="{00000000-0005-0000-0000-0000BD090000}"/>
    <cellStyle name="Moneda 8 2 3 6" xfId="2507" xr:uid="{00000000-0005-0000-0000-0000BE090000}"/>
    <cellStyle name="Moneda 8 2 3 6 2" xfId="2508" xr:uid="{00000000-0005-0000-0000-0000BF090000}"/>
    <cellStyle name="Moneda 8 2 3 7" xfId="2509" xr:uid="{00000000-0005-0000-0000-0000C0090000}"/>
    <cellStyle name="Moneda 8 2 4" xfId="2510" xr:uid="{00000000-0005-0000-0000-0000C1090000}"/>
    <cellStyle name="Moneda 8 2 4 2" xfId="2511" xr:uid="{00000000-0005-0000-0000-0000C2090000}"/>
    <cellStyle name="Moneda 8 2 4 2 2" xfId="2512" xr:uid="{00000000-0005-0000-0000-0000C3090000}"/>
    <cellStyle name="Moneda 8 2 4 2 2 2" xfId="2513" xr:uid="{00000000-0005-0000-0000-0000C4090000}"/>
    <cellStyle name="Moneda 8 2 4 2 2 2 2" xfId="2514" xr:uid="{00000000-0005-0000-0000-0000C5090000}"/>
    <cellStyle name="Moneda 8 2 4 2 2 3" xfId="2515" xr:uid="{00000000-0005-0000-0000-0000C6090000}"/>
    <cellStyle name="Moneda 8 2 4 2 2 3 2" xfId="2516" xr:uid="{00000000-0005-0000-0000-0000C7090000}"/>
    <cellStyle name="Moneda 8 2 4 2 2 4" xfId="2517" xr:uid="{00000000-0005-0000-0000-0000C8090000}"/>
    <cellStyle name="Moneda 8 2 4 2 2 4 2" xfId="2518" xr:uid="{00000000-0005-0000-0000-0000C9090000}"/>
    <cellStyle name="Moneda 8 2 4 2 2 5" xfId="2519" xr:uid="{00000000-0005-0000-0000-0000CA090000}"/>
    <cellStyle name="Moneda 8 2 4 2 3" xfId="2520" xr:uid="{00000000-0005-0000-0000-0000CB090000}"/>
    <cellStyle name="Moneda 8 2 4 2 3 2" xfId="2521" xr:uid="{00000000-0005-0000-0000-0000CC090000}"/>
    <cellStyle name="Moneda 8 2 4 2 4" xfId="2522" xr:uid="{00000000-0005-0000-0000-0000CD090000}"/>
    <cellStyle name="Moneda 8 2 4 2 4 2" xfId="2523" xr:uid="{00000000-0005-0000-0000-0000CE090000}"/>
    <cellStyle name="Moneda 8 2 4 2 5" xfId="2524" xr:uid="{00000000-0005-0000-0000-0000CF090000}"/>
    <cellStyle name="Moneda 8 2 4 2 5 2" xfId="2525" xr:uid="{00000000-0005-0000-0000-0000D0090000}"/>
    <cellStyle name="Moneda 8 2 4 2 6" xfId="2526" xr:uid="{00000000-0005-0000-0000-0000D1090000}"/>
    <cellStyle name="Moneda 8 2 4 3" xfId="2527" xr:uid="{00000000-0005-0000-0000-0000D2090000}"/>
    <cellStyle name="Moneda 8 2 4 3 2" xfId="2528" xr:uid="{00000000-0005-0000-0000-0000D3090000}"/>
    <cellStyle name="Moneda 8 2 4 3 2 2" xfId="2529" xr:uid="{00000000-0005-0000-0000-0000D4090000}"/>
    <cellStyle name="Moneda 8 2 4 3 3" xfId="2530" xr:uid="{00000000-0005-0000-0000-0000D5090000}"/>
    <cellStyle name="Moneda 8 2 4 3 3 2" xfId="2531" xr:uid="{00000000-0005-0000-0000-0000D6090000}"/>
    <cellStyle name="Moneda 8 2 4 3 4" xfId="2532" xr:uid="{00000000-0005-0000-0000-0000D7090000}"/>
    <cellStyle name="Moneda 8 2 4 3 4 2" xfId="2533" xr:uid="{00000000-0005-0000-0000-0000D8090000}"/>
    <cellStyle name="Moneda 8 2 4 3 5" xfId="2534" xr:uid="{00000000-0005-0000-0000-0000D9090000}"/>
    <cellStyle name="Moneda 8 2 4 4" xfId="2535" xr:uid="{00000000-0005-0000-0000-0000DA090000}"/>
    <cellStyle name="Moneda 8 2 4 4 2" xfId="2536" xr:uid="{00000000-0005-0000-0000-0000DB090000}"/>
    <cellStyle name="Moneda 8 2 4 5" xfId="2537" xr:uid="{00000000-0005-0000-0000-0000DC090000}"/>
    <cellStyle name="Moneda 8 2 4 5 2" xfId="2538" xr:uid="{00000000-0005-0000-0000-0000DD090000}"/>
    <cellStyle name="Moneda 8 2 4 6" xfId="2539" xr:uid="{00000000-0005-0000-0000-0000DE090000}"/>
    <cellStyle name="Moneda 8 2 4 6 2" xfId="2540" xr:uid="{00000000-0005-0000-0000-0000DF090000}"/>
    <cellStyle name="Moneda 8 2 4 7" xfId="2541" xr:uid="{00000000-0005-0000-0000-0000E0090000}"/>
    <cellStyle name="Moneda 8 2 5" xfId="2542" xr:uid="{00000000-0005-0000-0000-0000E1090000}"/>
    <cellStyle name="Moneda 8 2 5 2" xfId="2543" xr:uid="{00000000-0005-0000-0000-0000E2090000}"/>
    <cellStyle name="Moneda 8 2 5 2 2" xfId="2544" xr:uid="{00000000-0005-0000-0000-0000E3090000}"/>
    <cellStyle name="Moneda 8 2 5 2 2 2" xfId="2545" xr:uid="{00000000-0005-0000-0000-0000E4090000}"/>
    <cellStyle name="Moneda 8 2 5 2 3" xfId="2546" xr:uid="{00000000-0005-0000-0000-0000E5090000}"/>
    <cellStyle name="Moneda 8 2 5 2 3 2" xfId="2547" xr:uid="{00000000-0005-0000-0000-0000E6090000}"/>
    <cellStyle name="Moneda 8 2 5 2 4" xfId="2548" xr:uid="{00000000-0005-0000-0000-0000E7090000}"/>
    <cellStyle name="Moneda 8 2 5 2 4 2" xfId="2549" xr:uid="{00000000-0005-0000-0000-0000E8090000}"/>
    <cellStyle name="Moneda 8 2 5 2 5" xfId="2550" xr:uid="{00000000-0005-0000-0000-0000E9090000}"/>
    <cellStyle name="Moneda 8 2 5 3" xfId="2551" xr:uid="{00000000-0005-0000-0000-0000EA090000}"/>
    <cellStyle name="Moneda 8 2 5 3 2" xfId="2552" xr:uid="{00000000-0005-0000-0000-0000EB090000}"/>
    <cellStyle name="Moneda 8 2 5 4" xfId="2553" xr:uid="{00000000-0005-0000-0000-0000EC090000}"/>
    <cellStyle name="Moneda 8 2 5 4 2" xfId="2554" xr:uid="{00000000-0005-0000-0000-0000ED090000}"/>
    <cellStyle name="Moneda 8 2 5 5" xfId="2555" xr:uid="{00000000-0005-0000-0000-0000EE090000}"/>
    <cellStyle name="Moneda 8 2 5 5 2" xfId="2556" xr:uid="{00000000-0005-0000-0000-0000EF090000}"/>
    <cellStyle name="Moneda 8 2 5 6" xfId="2557" xr:uid="{00000000-0005-0000-0000-0000F0090000}"/>
    <cellStyle name="Moneda 8 2 6" xfId="2558" xr:uid="{00000000-0005-0000-0000-0000F1090000}"/>
    <cellStyle name="Moneda 8 2 6 2" xfId="2559" xr:uid="{00000000-0005-0000-0000-0000F2090000}"/>
    <cellStyle name="Moneda 8 2 6 2 2" xfId="2560" xr:uid="{00000000-0005-0000-0000-0000F3090000}"/>
    <cellStyle name="Moneda 8 2 6 3" xfId="2561" xr:uid="{00000000-0005-0000-0000-0000F4090000}"/>
    <cellStyle name="Moneda 8 2 6 3 2" xfId="2562" xr:uid="{00000000-0005-0000-0000-0000F5090000}"/>
    <cellStyle name="Moneda 8 2 6 4" xfId="2563" xr:uid="{00000000-0005-0000-0000-0000F6090000}"/>
    <cellStyle name="Moneda 8 2 6 4 2" xfId="2564" xr:uid="{00000000-0005-0000-0000-0000F7090000}"/>
    <cellStyle name="Moneda 8 2 6 5" xfId="2565" xr:uid="{00000000-0005-0000-0000-0000F8090000}"/>
    <cellStyle name="Moneda 8 2 7" xfId="2566" xr:uid="{00000000-0005-0000-0000-0000F9090000}"/>
    <cellStyle name="Moneda 8 2 7 2" xfId="2567" xr:uid="{00000000-0005-0000-0000-0000FA090000}"/>
    <cellStyle name="Moneda 8 2 8" xfId="2568" xr:uid="{00000000-0005-0000-0000-0000FB090000}"/>
    <cellStyle name="Moneda 8 2 8 2" xfId="2569" xr:uid="{00000000-0005-0000-0000-0000FC090000}"/>
    <cellStyle name="Moneda 8 2 9" xfId="2570" xr:uid="{00000000-0005-0000-0000-0000FD090000}"/>
    <cellStyle name="Moneda 8 2 9 2" xfId="2571" xr:uid="{00000000-0005-0000-0000-0000FE090000}"/>
    <cellStyle name="Moneda 8 3" xfId="2572" xr:uid="{00000000-0005-0000-0000-0000FF090000}"/>
    <cellStyle name="Moneda 8 3 2" xfId="2573" xr:uid="{00000000-0005-0000-0000-0000000A0000}"/>
    <cellStyle name="Moneda 8 3 2 2" xfId="2574" xr:uid="{00000000-0005-0000-0000-0000010A0000}"/>
    <cellStyle name="Moneda 8 3 2 2 2" xfId="2575" xr:uid="{00000000-0005-0000-0000-0000020A0000}"/>
    <cellStyle name="Moneda 8 3 2 2 2 2" xfId="2576" xr:uid="{00000000-0005-0000-0000-0000030A0000}"/>
    <cellStyle name="Moneda 8 3 2 2 3" xfId="2577" xr:uid="{00000000-0005-0000-0000-0000040A0000}"/>
    <cellStyle name="Moneda 8 3 2 2 3 2" xfId="2578" xr:uid="{00000000-0005-0000-0000-0000050A0000}"/>
    <cellStyle name="Moneda 8 3 2 2 4" xfId="2579" xr:uid="{00000000-0005-0000-0000-0000060A0000}"/>
    <cellStyle name="Moneda 8 3 2 2 4 2" xfId="2580" xr:uid="{00000000-0005-0000-0000-0000070A0000}"/>
    <cellStyle name="Moneda 8 3 2 2 5" xfId="2581" xr:uid="{00000000-0005-0000-0000-0000080A0000}"/>
    <cellStyle name="Moneda 8 3 2 3" xfId="2582" xr:uid="{00000000-0005-0000-0000-0000090A0000}"/>
    <cellStyle name="Moneda 8 3 2 3 2" xfId="2583" xr:uid="{00000000-0005-0000-0000-00000A0A0000}"/>
    <cellStyle name="Moneda 8 3 2 4" xfId="2584" xr:uid="{00000000-0005-0000-0000-00000B0A0000}"/>
    <cellStyle name="Moneda 8 3 2 4 2" xfId="2585" xr:uid="{00000000-0005-0000-0000-00000C0A0000}"/>
    <cellStyle name="Moneda 8 3 2 5" xfId="2586" xr:uid="{00000000-0005-0000-0000-00000D0A0000}"/>
    <cellStyle name="Moneda 8 3 2 5 2" xfId="2587" xr:uid="{00000000-0005-0000-0000-00000E0A0000}"/>
    <cellStyle name="Moneda 8 3 2 6" xfId="2588" xr:uid="{00000000-0005-0000-0000-00000F0A0000}"/>
    <cellStyle name="Moneda 8 3 3" xfId="2589" xr:uid="{00000000-0005-0000-0000-0000100A0000}"/>
    <cellStyle name="Moneda 8 3 3 2" xfId="2590" xr:uid="{00000000-0005-0000-0000-0000110A0000}"/>
    <cellStyle name="Moneda 8 3 3 2 2" xfId="2591" xr:uid="{00000000-0005-0000-0000-0000120A0000}"/>
    <cellStyle name="Moneda 8 3 3 3" xfId="2592" xr:uid="{00000000-0005-0000-0000-0000130A0000}"/>
    <cellStyle name="Moneda 8 3 3 3 2" xfId="2593" xr:uid="{00000000-0005-0000-0000-0000140A0000}"/>
    <cellStyle name="Moneda 8 3 3 4" xfId="2594" xr:uid="{00000000-0005-0000-0000-0000150A0000}"/>
    <cellStyle name="Moneda 8 3 3 4 2" xfId="2595" xr:uid="{00000000-0005-0000-0000-0000160A0000}"/>
    <cellStyle name="Moneda 8 3 3 5" xfId="2596" xr:uid="{00000000-0005-0000-0000-0000170A0000}"/>
    <cellStyle name="Moneda 8 3 4" xfId="2597" xr:uid="{00000000-0005-0000-0000-0000180A0000}"/>
    <cellStyle name="Moneda 8 3 4 2" xfId="2598" xr:uid="{00000000-0005-0000-0000-0000190A0000}"/>
    <cellStyle name="Moneda 8 3 5" xfId="2599" xr:uid="{00000000-0005-0000-0000-00001A0A0000}"/>
    <cellStyle name="Moneda 8 3 5 2" xfId="2600" xr:uid="{00000000-0005-0000-0000-00001B0A0000}"/>
    <cellStyle name="Moneda 8 3 6" xfId="2601" xr:uid="{00000000-0005-0000-0000-00001C0A0000}"/>
    <cellStyle name="Moneda 8 3 6 2" xfId="2602" xr:uid="{00000000-0005-0000-0000-00001D0A0000}"/>
    <cellStyle name="Moneda 8 3 7" xfId="2603" xr:uid="{00000000-0005-0000-0000-00001E0A0000}"/>
    <cellStyle name="Moneda 8 4" xfId="2604" xr:uid="{00000000-0005-0000-0000-00001F0A0000}"/>
    <cellStyle name="Moneda 8 4 2" xfId="2605" xr:uid="{00000000-0005-0000-0000-0000200A0000}"/>
    <cellStyle name="Moneda 8 4 2 2" xfId="2606" xr:uid="{00000000-0005-0000-0000-0000210A0000}"/>
    <cellStyle name="Moneda 8 4 2 2 2" xfId="2607" xr:uid="{00000000-0005-0000-0000-0000220A0000}"/>
    <cellStyle name="Moneda 8 4 2 2 2 2" xfId="2608" xr:uid="{00000000-0005-0000-0000-0000230A0000}"/>
    <cellStyle name="Moneda 8 4 2 2 3" xfId="2609" xr:uid="{00000000-0005-0000-0000-0000240A0000}"/>
    <cellStyle name="Moneda 8 4 2 2 3 2" xfId="2610" xr:uid="{00000000-0005-0000-0000-0000250A0000}"/>
    <cellStyle name="Moneda 8 4 2 2 4" xfId="2611" xr:uid="{00000000-0005-0000-0000-0000260A0000}"/>
    <cellStyle name="Moneda 8 4 2 2 4 2" xfId="2612" xr:uid="{00000000-0005-0000-0000-0000270A0000}"/>
    <cellStyle name="Moneda 8 4 2 2 5" xfId="2613" xr:uid="{00000000-0005-0000-0000-0000280A0000}"/>
    <cellStyle name="Moneda 8 4 2 3" xfId="2614" xr:uid="{00000000-0005-0000-0000-0000290A0000}"/>
    <cellStyle name="Moneda 8 4 2 3 2" xfId="2615" xr:uid="{00000000-0005-0000-0000-00002A0A0000}"/>
    <cellStyle name="Moneda 8 4 2 4" xfId="2616" xr:uid="{00000000-0005-0000-0000-00002B0A0000}"/>
    <cellStyle name="Moneda 8 4 2 4 2" xfId="2617" xr:uid="{00000000-0005-0000-0000-00002C0A0000}"/>
    <cellStyle name="Moneda 8 4 2 5" xfId="2618" xr:uid="{00000000-0005-0000-0000-00002D0A0000}"/>
    <cellStyle name="Moneda 8 4 2 5 2" xfId="2619" xr:uid="{00000000-0005-0000-0000-00002E0A0000}"/>
    <cellStyle name="Moneda 8 4 2 6" xfId="2620" xr:uid="{00000000-0005-0000-0000-00002F0A0000}"/>
    <cellStyle name="Moneda 8 4 3" xfId="2621" xr:uid="{00000000-0005-0000-0000-0000300A0000}"/>
    <cellStyle name="Moneda 8 4 3 2" xfId="2622" xr:uid="{00000000-0005-0000-0000-0000310A0000}"/>
    <cellStyle name="Moneda 8 4 3 2 2" xfId="2623" xr:uid="{00000000-0005-0000-0000-0000320A0000}"/>
    <cellStyle name="Moneda 8 4 3 3" xfId="2624" xr:uid="{00000000-0005-0000-0000-0000330A0000}"/>
    <cellStyle name="Moneda 8 4 3 3 2" xfId="2625" xr:uid="{00000000-0005-0000-0000-0000340A0000}"/>
    <cellStyle name="Moneda 8 4 3 4" xfId="2626" xr:uid="{00000000-0005-0000-0000-0000350A0000}"/>
    <cellStyle name="Moneda 8 4 3 4 2" xfId="2627" xr:uid="{00000000-0005-0000-0000-0000360A0000}"/>
    <cellStyle name="Moneda 8 4 3 5" xfId="2628" xr:uid="{00000000-0005-0000-0000-0000370A0000}"/>
    <cellStyle name="Moneda 8 4 4" xfId="2629" xr:uid="{00000000-0005-0000-0000-0000380A0000}"/>
    <cellStyle name="Moneda 8 4 4 2" xfId="2630" xr:uid="{00000000-0005-0000-0000-0000390A0000}"/>
    <cellStyle name="Moneda 8 4 5" xfId="2631" xr:uid="{00000000-0005-0000-0000-00003A0A0000}"/>
    <cellStyle name="Moneda 8 4 5 2" xfId="2632" xr:uid="{00000000-0005-0000-0000-00003B0A0000}"/>
    <cellStyle name="Moneda 8 4 6" xfId="2633" xr:uid="{00000000-0005-0000-0000-00003C0A0000}"/>
    <cellStyle name="Moneda 8 4 6 2" xfId="2634" xr:uid="{00000000-0005-0000-0000-00003D0A0000}"/>
    <cellStyle name="Moneda 8 4 7" xfId="2635" xr:uid="{00000000-0005-0000-0000-00003E0A0000}"/>
    <cellStyle name="Moneda 8 5" xfId="2636" xr:uid="{00000000-0005-0000-0000-00003F0A0000}"/>
    <cellStyle name="Moneda 8 5 2" xfId="2637" xr:uid="{00000000-0005-0000-0000-0000400A0000}"/>
    <cellStyle name="Moneda 8 5 2 2" xfId="2638" xr:uid="{00000000-0005-0000-0000-0000410A0000}"/>
    <cellStyle name="Moneda 8 5 2 2 2" xfId="2639" xr:uid="{00000000-0005-0000-0000-0000420A0000}"/>
    <cellStyle name="Moneda 8 5 2 2 2 2" xfId="2640" xr:uid="{00000000-0005-0000-0000-0000430A0000}"/>
    <cellStyle name="Moneda 8 5 2 2 3" xfId="2641" xr:uid="{00000000-0005-0000-0000-0000440A0000}"/>
    <cellStyle name="Moneda 8 5 2 2 3 2" xfId="2642" xr:uid="{00000000-0005-0000-0000-0000450A0000}"/>
    <cellStyle name="Moneda 8 5 2 2 4" xfId="2643" xr:uid="{00000000-0005-0000-0000-0000460A0000}"/>
    <cellStyle name="Moneda 8 5 2 2 4 2" xfId="2644" xr:uid="{00000000-0005-0000-0000-0000470A0000}"/>
    <cellStyle name="Moneda 8 5 2 2 5" xfId="2645" xr:uid="{00000000-0005-0000-0000-0000480A0000}"/>
    <cellStyle name="Moneda 8 5 2 3" xfId="2646" xr:uid="{00000000-0005-0000-0000-0000490A0000}"/>
    <cellStyle name="Moneda 8 5 2 3 2" xfId="2647" xr:uid="{00000000-0005-0000-0000-00004A0A0000}"/>
    <cellStyle name="Moneda 8 5 2 4" xfId="2648" xr:uid="{00000000-0005-0000-0000-00004B0A0000}"/>
    <cellStyle name="Moneda 8 5 2 4 2" xfId="2649" xr:uid="{00000000-0005-0000-0000-00004C0A0000}"/>
    <cellStyle name="Moneda 8 5 2 5" xfId="2650" xr:uid="{00000000-0005-0000-0000-00004D0A0000}"/>
    <cellStyle name="Moneda 8 5 2 5 2" xfId="2651" xr:uid="{00000000-0005-0000-0000-00004E0A0000}"/>
    <cellStyle name="Moneda 8 5 2 6" xfId="2652" xr:uid="{00000000-0005-0000-0000-00004F0A0000}"/>
    <cellStyle name="Moneda 8 5 3" xfId="2653" xr:uid="{00000000-0005-0000-0000-0000500A0000}"/>
    <cellStyle name="Moneda 8 5 3 2" xfId="2654" xr:uid="{00000000-0005-0000-0000-0000510A0000}"/>
    <cellStyle name="Moneda 8 5 3 2 2" xfId="2655" xr:uid="{00000000-0005-0000-0000-0000520A0000}"/>
    <cellStyle name="Moneda 8 5 3 3" xfId="2656" xr:uid="{00000000-0005-0000-0000-0000530A0000}"/>
    <cellStyle name="Moneda 8 5 3 3 2" xfId="2657" xr:uid="{00000000-0005-0000-0000-0000540A0000}"/>
    <cellStyle name="Moneda 8 5 3 4" xfId="2658" xr:uid="{00000000-0005-0000-0000-0000550A0000}"/>
    <cellStyle name="Moneda 8 5 3 4 2" xfId="2659" xr:uid="{00000000-0005-0000-0000-0000560A0000}"/>
    <cellStyle name="Moneda 8 5 3 5" xfId="2660" xr:uid="{00000000-0005-0000-0000-0000570A0000}"/>
    <cellStyle name="Moneda 8 5 4" xfId="2661" xr:uid="{00000000-0005-0000-0000-0000580A0000}"/>
    <cellStyle name="Moneda 8 5 4 2" xfId="2662" xr:uid="{00000000-0005-0000-0000-0000590A0000}"/>
    <cellStyle name="Moneda 8 5 5" xfId="2663" xr:uid="{00000000-0005-0000-0000-00005A0A0000}"/>
    <cellStyle name="Moneda 8 5 5 2" xfId="2664" xr:uid="{00000000-0005-0000-0000-00005B0A0000}"/>
    <cellStyle name="Moneda 8 5 6" xfId="2665" xr:uid="{00000000-0005-0000-0000-00005C0A0000}"/>
    <cellStyle name="Moneda 8 5 6 2" xfId="2666" xr:uid="{00000000-0005-0000-0000-00005D0A0000}"/>
    <cellStyle name="Moneda 8 5 7" xfId="2667" xr:uid="{00000000-0005-0000-0000-00005E0A0000}"/>
    <cellStyle name="Moneda 8 6" xfId="2668" xr:uid="{00000000-0005-0000-0000-00005F0A0000}"/>
    <cellStyle name="Moneda 8 6 2" xfId="2669" xr:uid="{00000000-0005-0000-0000-0000600A0000}"/>
    <cellStyle name="Moneda 8 6 2 2" xfId="2670" xr:uid="{00000000-0005-0000-0000-0000610A0000}"/>
    <cellStyle name="Moneda 8 6 2 2 2" xfId="2671" xr:uid="{00000000-0005-0000-0000-0000620A0000}"/>
    <cellStyle name="Moneda 8 6 2 3" xfId="2672" xr:uid="{00000000-0005-0000-0000-0000630A0000}"/>
    <cellStyle name="Moneda 8 6 2 3 2" xfId="2673" xr:uid="{00000000-0005-0000-0000-0000640A0000}"/>
    <cellStyle name="Moneda 8 6 2 4" xfId="2674" xr:uid="{00000000-0005-0000-0000-0000650A0000}"/>
    <cellStyle name="Moneda 8 6 2 4 2" xfId="2675" xr:uid="{00000000-0005-0000-0000-0000660A0000}"/>
    <cellStyle name="Moneda 8 6 2 5" xfId="2676" xr:uid="{00000000-0005-0000-0000-0000670A0000}"/>
    <cellStyle name="Moneda 8 6 3" xfId="2677" xr:uid="{00000000-0005-0000-0000-0000680A0000}"/>
    <cellStyle name="Moneda 8 6 3 2" xfId="2678" xr:uid="{00000000-0005-0000-0000-0000690A0000}"/>
    <cellStyle name="Moneda 8 6 4" xfId="2679" xr:uid="{00000000-0005-0000-0000-00006A0A0000}"/>
    <cellStyle name="Moneda 8 6 4 2" xfId="2680" xr:uid="{00000000-0005-0000-0000-00006B0A0000}"/>
    <cellStyle name="Moneda 8 6 5" xfId="2681" xr:uid="{00000000-0005-0000-0000-00006C0A0000}"/>
    <cellStyle name="Moneda 8 6 5 2" xfId="2682" xr:uid="{00000000-0005-0000-0000-00006D0A0000}"/>
    <cellStyle name="Moneda 8 6 6" xfId="2683" xr:uid="{00000000-0005-0000-0000-00006E0A0000}"/>
    <cellStyle name="Moneda 8 7" xfId="2684" xr:uid="{00000000-0005-0000-0000-00006F0A0000}"/>
    <cellStyle name="Moneda 8 7 2" xfId="2685" xr:uid="{00000000-0005-0000-0000-0000700A0000}"/>
    <cellStyle name="Moneda 8 7 2 2" xfId="2686" xr:uid="{00000000-0005-0000-0000-0000710A0000}"/>
    <cellStyle name="Moneda 8 7 3" xfId="2687" xr:uid="{00000000-0005-0000-0000-0000720A0000}"/>
    <cellStyle name="Moneda 8 7 3 2" xfId="2688" xr:uid="{00000000-0005-0000-0000-0000730A0000}"/>
    <cellStyle name="Moneda 8 7 4" xfId="2689" xr:uid="{00000000-0005-0000-0000-0000740A0000}"/>
    <cellStyle name="Moneda 8 7 4 2" xfId="2690" xr:uid="{00000000-0005-0000-0000-0000750A0000}"/>
    <cellStyle name="Moneda 8 7 5" xfId="2691" xr:uid="{00000000-0005-0000-0000-0000760A0000}"/>
    <cellStyle name="Moneda 8 8" xfId="2692" xr:uid="{00000000-0005-0000-0000-0000770A0000}"/>
    <cellStyle name="Moneda 8 8 2" xfId="2693" xr:uid="{00000000-0005-0000-0000-0000780A0000}"/>
    <cellStyle name="Moneda 8 8 2 2" xfId="2694" xr:uid="{00000000-0005-0000-0000-0000790A0000}"/>
    <cellStyle name="Moneda 8 8 3" xfId="2695" xr:uid="{00000000-0005-0000-0000-00007A0A0000}"/>
    <cellStyle name="Moneda 8 8 3 2" xfId="2696" xr:uid="{00000000-0005-0000-0000-00007B0A0000}"/>
    <cellStyle name="Moneda 8 8 4" xfId="2697" xr:uid="{00000000-0005-0000-0000-00007C0A0000}"/>
    <cellStyle name="Moneda 8 8 4 2" xfId="2698" xr:uid="{00000000-0005-0000-0000-00007D0A0000}"/>
    <cellStyle name="Moneda 8 8 5" xfId="2699" xr:uid="{00000000-0005-0000-0000-00007E0A0000}"/>
    <cellStyle name="Moneda 8 9" xfId="2700" xr:uid="{00000000-0005-0000-0000-00007F0A0000}"/>
    <cellStyle name="Moneda 8 9 2" xfId="2701" xr:uid="{00000000-0005-0000-0000-0000800A0000}"/>
    <cellStyle name="Moneda 9" xfId="2702" xr:uid="{00000000-0005-0000-0000-0000810A0000}"/>
    <cellStyle name="Moneda 9 10" xfId="2703" xr:uid="{00000000-0005-0000-0000-0000820A0000}"/>
    <cellStyle name="Moneda 9 11" xfId="2704" xr:uid="{00000000-0005-0000-0000-0000830A0000}"/>
    <cellStyle name="Moneda 9 2" xfId="2705" xr:uid="{00000000-0005-0000-0000-0000840A0000}"/>
    <cellStyle name="Moneda 9 2 2" xfId="2706" xr:uid="{00000000-0005-0000-0000-0000850A0000}"/>
    <cellStyle name="Moneda 9 2 2 2" xfId="2707" xr:uid="{00000000-0005-0000-0000-0000860A0000}"/>
    <cellStyle name="Moneda 9 2 2 2 2" xfId="2708" xr:uid="{00000000-0005-0000-0000-0000870A0000}"/>
    <cellStyle name="Moneda 9 2 2 2 2 2" xfId="2709" xr:uid="{00000000-0005-0000-0000-0000880A0000}"/>
    <cellStyle name="Moneda 9 2 2 2 3" xfId="2710" xr:uid="{00000000-0005-0000-0000-0000890A0000}"/>
    <cellStyle name="Moneda 9 2 2 2 3 2" xfId="2711" xr:uid="{00000000-0005-0000-0000-00008A0A0000}"/>
    <cellStyle name="Moneda 9 2 2 2 4" xfId="2712" xr:uid="{00000000-0005-0000-0000-00008B0A0000}"/>
    <cellStyle name="Moneda 9 2 2 2 4 2" xfId="2713" xr:uid="{00000000-0005-0000-0000-00008C0A0000}"/>
    <cellStyle name="Moneda 9 2 2 2 5" xfId="2714" xr:uid="{00000000-0005-0000-0000-00008D0A0000}"/>
    <cellStyle name="Moneda 9 2 2 3" xfId="2715" xr:uid="{00000000-0005-0000-0000-00008E0A0000}"/>
    <cellStyle name="Moneda 9 2 2 3 2" xfId="2716" xr:uid="{00000000-0005-0000-0000-00008F0A0000}"/>
    <cellStyle name="Moneda 9 2 2 4" xfId="2717" xr:uid="{00000000-0005-0000-0000-0000900A0000}"/>
    <cellStyle name="Moneda 9 2 2 4 2" xfId="2718" xr:uid="{00000000-0005-0000-0000-0000910A0000}"/>
    <cellStyle name="Moneda 9 2 2 5" xfId="2719" xr:uid="{00000000-0005-0000-0000-0000920A0000}"/>
    <cellStyle name="Moneda 9 2 2 5 2" xfId="2720" xr:uid="{00000000-0005-0000-0000-0000930A0000}"/>
    <cellStyle name="Moneda 9 2 2 6" xfId="2721" xr:uid="{00000000-0005-0000-0000-0000940A0000}"/>
    <cellStyle name="Moneda 9 2 3" xfId="2722" xr:uid="{00000000-0005-0000-0000-0000950A0000}"/>
    <cellStyle name="Moneda 9 2 3 2" xfId="2723" xr:uid="{00000000-0005-0000-0000-0000960A0000}"/>
    <cellStyle name="Moneda 9 2 3 2 2" xfId="2724" xr:uid="{00000000-0005-0000-0000-0000970A0000}"/>
    <cellStyle name="Moneda 9 2 3 3" xfId="2725" xr:uid="{00000000-0005-0000-0000-0000980A0000}"/>
    <cellStyle name="Moneda 9 2 3 3 2" xfId="2726" xr:uid="{00000000-0005-0000-0000-0000990A0000}"/>
    <cellStyle name="Moneda 9 2 3 4" xfId="2727" xr:uid="{00000000-0005-0000-0000-00009A0A0000}"/>
    <cellStyle name="Moneda 9 2 3 4 2" xfId="2728" xr:uid="{00000000-0005-0000-0000-00009B0A0000}"/>
    <cellStyle name="Moneda 9 2 3 5" xfId="2729" xr:uid="{00000000-0005-0000-0000-00009C0A0000}"/>
    <cellStyle name="Moneda 9 2 4" xfId="2730" xr:uid="{00000000-0005-0000-0000-00009D0A0000}"/>
    <cellStyle name="Moneda 9 2 4 2" xfId="2731" xr:uid="{00000000-0005-0000-0000-00009E0A0000}"/>
    <cellStyle name="Moneda 9 2 5" xfId="2732" xr:uid="{00000000-0005-0000-0000-00009F0A0000}"/>
    <cellStyle name="Moneda 9 2 5 2" xfId="2733" xr:uid="{00000000-0005-0000-0000-0000A00A0000}"/>
    <cellStyle name="Moneda 9 2 6" xfId="2734" xr:uid="{00000000-0005-0000-0000-0000A10A0000}"/>
    <cellStyle name="Moneda 9 2 6 2" xfId="2735" xr:uid="{00000000-0005-0000-0000-0000A20A0000}"/>
    <cellStyle name="Moneda 9 2 7" xfId="2736" xr:uid="{00000000-0005-0000-0000-0000A30A0000}"/>
    <cellStyle name="Moneda 9 2 8" xfId="2737" xr:uid="{00000000-0005-0000-0000-0000A40A0000}"/>
    <cellStyle name="Moneda 9 3" xfId="2738" xr:uid="{00000000-0005-0000-0000-0000A50A0000}"/>
    <cellStyle name="Moneda 9 3 2" xfId="2739" xr:uid="{00000000-0005-0000-0000-0000A60A0000}"/>
    <cellStyle name="Moneda 9 3 2 2" xfId="2740" xr:uid="{00000000-0005-0000-0000-0000A70A0000}"/>
    <cellStyle name="Moneda 9 3 2 2 2" xfId="2741" xr:uid="{00000000-0005-0000-0000-0000A80A0000}"/>
    <cellStyle name="Moneda 9 3 2 2 2 2" xfId="2742" xr:uid="{00000000-0005-0000-0000-0000A90A0000}"/>
    <cellStyle name="Moneda 9 3 2 2 3" xfId="2743" xr:uid="{00000000-0005-0000-0000-0000AA0A0000}"/>
    <cellStyle name="Moneda 9 3 2 2 3 2" xfId="2744" xr:uid="{00000000-0005-0000-0000-0000AB0A0000}"/>
    <cellStyle name="Moneda 9 3 2 2 4" xfId="2745" xr:uid="{00000000-0005-0000-0000-0000AC0A0000}"/>
    <cellStyle name="Moneda 9 3 2 2 4 2" xfId="2746" xr:uid="{00000000-0005-0000-0000-0000AD0A0000}"/>
    <cellStyle name="Moneda 9 3 2 2 5" xfId="2747" xr:uid="{00000000-0005-0000-0000-0000AE0A0000}"/>
    <cellStyle name="Moneda 9 3 2 3" xfId="2748" xr:uid="{00000000-0005-0000-0000-0000AF0A0000}"/>
    <cellStyle name="Moneda 9 3 2 3 2" xfId="2749" xr:uid="{00000000-0005-0000-0000-0000B00A0000}"/>
    <cellStyle name="Moneda 9 3 2 4" xfId="2750" xr:uid="{00000000-0005-0000-0000-0000B10A0000}"/>
    <cellStyle name="Moneda 9 3 2 4 2" xfId="2751" xr:uid="{00000000-0005-0000-0000-0000B20A0000}"/>
    <cellStyle name="Moneda 9 3 2 5" xfId="2752" xr:uid="{00000000-0005-0000-0000-0000B30A0000}"/>
    <cellStyle name="Moneda 9 3 2 5 2" xfId="2753" xr:uid="{00000000-0005-0000-0000-0000B40A0000}"/>
    <cellStyle name="Moneda 9 3 2 6" xfId="2754" xr:uid="{00000000-0005-0000-0000-0000B50A0000}"/>
    <cellStyle name="Moneda 9 3 3" xfId="2755" xr:uid="{00000000-0005-0000-0000-0000B60A0000}"/>
    <cellStyle name="Moneda 9 3 3 2" xfId="2756" xr:uid="{00000000-0005-0000-0000-0000B70A0000}"/>
    <cellStyle name="Moneda 9 3 3 2 2" xfId="2757" xr:uid="{00000000-0005-0000-0000-0000B80A0000}"/>
    <cellStyle name="Moneda 9 3 3 3" xfId="2758" xr:uid="{00000000-0005-0000-0000-0000B90A0000}"/>
    <cellStyle name="Moneda 9 3 3 3 2" xfId="2759" xr:uid="{00000000-0005-0000-0000-0000BA0A0000}"/>
    <cellStyle name="Moneda 9 3 3 4" xfId="2760" xr:uid="{00000000-0005-0000-0000-0000BB0A0000}"/>
    <cellStyle name="Moneda 9 3 3 4 2" xfId="2761" xr:uid="{00000000-0005-0000-0000-0000BC0A0000}"/>
    <cellStyle name="Moneda 9 3 3 5" xfId="2762" xr:uid="{00000000-0005-0000-0000-0000BD0A0000}"/>
    <cellStyle name="Moneda 9 3 4" xfId="2763" xr:uid="{00000000-0005-0000-0000-0000BE0A0000}"/>
    <cellStyle name="Moneda 9 3 4 2" xfId="2764" xr:uid="{00000000-0005-0000-0000-0000BF0A0000}"/>
    <cellStyle name="Moneda 9 3 5" xfId="2765" xr:uid="{00000000-0005-0000-0000-0000C00A0000}"/>
    <cellStyle name="Moneda 9 3 5 2" xfId="2766" xr:uid="{00000000-0005-0000-0000-0000C10A0000}"/>
    <cellStyle name="Moneda 9 3 6" xfId="2767" xr:uid="{00000000-0005-0000-0000-0000C20A0000}"/>
    <cellStyle name="Moneda 9 3 6 2" xfId="2768" xr:uid="{00000000-0005-0000-0000-0000C30A0000}"/>
    <cellStyle name="Moneda 9 3 7" xfId="2769" xr:uid="{00000000-0005-0000-0000-0000C40A0000}"/>
    <cellStyle name="Moneda 9 4" xfId="2770" xr:uid="{00000000-0005-0000-0000-0000C50A0000}"/>
    <cellStyle name="Moneda 9 4 2" xfId="2771" xr:uid="{00000000-0005-0000-0000-0000C60A0000}"/>
    <cellStyle name="Moneda 9 4 2 2" xfId="2772" xr:uid="{00000000-0005-0000-0000-0000C70A0000}"/>
    <cellStyle name="Moneda 9 4 2 2 2" xfId="2773" xr:uid="{00000000-0005-0000-0000-0000C80A0000}"/>
    <cellStyle name="Moneda 9 4 2 2 2 2" xfId="2774" xr:uid="{00000000-0005-0000-0000-0000C90A0000}"/>
    <cellStyle name="Moneda 9 4 2 2 3" xfId="2775" xr:uid="{00000000-0005-0000-0000-0000CA0A0000}"/>
    <cellStyle name="Moneda 9 4 2 2 3 2" xfId="2776" xr:uid="{00000000-0005-0000-0000-0000CB0A0000}"/>
    <cellStyle name="Moneda 9 4 2 2 4" xfId="2777" xr:uid="{00000000-0005-0000-0000-0000CC0A0000}"/>
    <cellStyle name="Moneda 9 4 2 2 4 2" xfId="2778" xr:uid="{00000000-0005-0000-0000-0000CD0A0000}"/>
    <cellStyle name="Moneda 9 4 2 2 5" xfId="2779" xr:uid="{00000000-0005-0000-0000-0000CE0A0000}"/>
    <cellStyle name="Moneda 9 4 2 3" xfId="2780" xr:uid="{00000000-0005-0000-0000-0000CF0A0000}"/>
    <cellStyle name="Moneda 9 4 2 3 2" xfId="2781" xr:uid="{00000000-0005-0000-0000-0000D00A0000}"/>
    <cellStyle name="Moneda 9 4 2 4" xfId="2782" xr:uid="{00000000-0005-0000-0000-0000D10A0000}"/>
    <cellStyle name="Moneda 9 4 2 4 2" xfId="2783" xr:uid="{00000000-0005-0000-0000-0000D20A0000}"/>
    <cellStyle name="Moneda 9 4 2 5" xfId="2784" xr:uid="{00000000-0005-0000-0000-0000D30A0000}"/>
    <cellStyle name="Moneda 9 4 2 5 2" xfId="2785" xr:uid="{00000000-0005-0000-0000-0000D40A0000}"/>
    <cellStyle name="Moneda 9 4 2 6" xfId="2786" xr:uid="{00000000-0005-0000-0000-0000D50A0000}"/>
    <cellStyle name="Moneda 9 4 3" xfId="2787" xr:uid="{00000000-0005-0000-0000-0000D60A0000}"/>
    <cellStyle name="Moneda 9 4 3 2" xfId="2788" xr:uid="{00000000-0005-0000-0000-0000D70A0000}"/>
    <cellStyle name="Moneda 9 4 3 2 2" xfId="2789" xr:uid="{00000000-0005-0000-0000-0000D80A0000}"/>
    <cellStyle name="Moneda 9 4 3 3" xfId="2790" xr:uid="{00000000-0005-0000-0000-0000D90A0000}"/>
    <cellStyle name="Moneda 9 4 3 3 2" xfId="2791" xr:uid="{00000000-0005-0000-0000-0000DA0A0000}"/>
    <cellStyle name="Moneda 9 4 3 4" xfId="2792" xr:uid="{00000000-0005-0000-0000-0000DB0A0000}"/>
    <cellStyle name="Moneda 9 4 3 4 2" xfId="2793" xr:uid="{00000000-0005-0000-0000-0000DC0A0000}"/>
    <cellStyle name="Moneda 9 4 3 5" xfId="2794" xr:uid="{00000000-0005-0000-0000-0000DD0A0000}"/>
    <cellStyle name="Moneda 9 4 4" xfId="2795" xr:uid="{00000000-0005-0000-0000-0000DE0A0000}"/>
    <cellStyle name="Moneda 9 4 4 2" xfId="2796" xr:uid="{00000000-0005-0000-0000-0000DF0A0000}"/>
    <cellStyle name="Moneda 9 4 5" xfId="2797" xr:uid="{00000000-0005-0000-0000-0000E00A0000}"/>
    <cellStyle name="Moneda 9 4 5 2" xfId="2798" xr:uid="{00000000-0005-0000-0000-0000E10A0000}"/>
    <cellStyle name="Moneda 9 4 6" xfId="2799" xr:uid="{00000000-0005-0000-0000-0000E20A0000}"/>
    <cellStyle name="Moneda 9 4 6 2" xfId="2800" xr:uid="{00000000-0005-0000-0000-0000E30A0000}"/>
    <cellStyle name="Moneda 9 4 7" xfId="2801" xr:uid="{00000000-0005-0000-0000-0000E40A0000}"/>
    <cellStyle name="Moneda 9 5" xfId="2802" xr:uid="{00000000-0005-0000-0000-0000E50A0000}"/>
    <cellStyle name="Moneda 9 5 2" xfId="2803" xr:uid="{00000000-0005-0000-0000-0000E60A0000}"/>
    <cellStyle name="Moneda 9 5 2 2" xfId="2804" xr:uid="{00000000-0005-0000-0000-0000E70A0000}"/>
    <cellStyle name="Moneda 9 5 2 2 2" xfId="2805" xr:uid="{00000000-0005-0000-0000-0000E80A0000}"/>
    <cellStyle name="Moneda 9 5 2 3" xfId="2806" xr:uid="{00000000-0005-0000-0000-0000E90A0000}"/>
    <cellStyle name="Moneda 9 5 2 3 2" xfId="2807" xr:uid="{00000000-0005-0000-0000-0000EA0A0000}"/>
    <cellStyle name="Moneda 9 5 2 4" xfId="2808" xr:uid="{00000000-0005-0000-0000-0000EB0A0000}"/>
    <cellStyle name="Moneda 9 5 2 4 2" xfId="2809" xr:uid="{00000000-0005-0000-0000-0000EC0A0000}"/>
    <cellStyle name="Moneda 9 5 2 5" xfId="2810" xr:uid="{00000000-0005-0000-0000-0000ED0A0000}"/>
    <cellStyle name="Moneda 9 5 3" xfId="2811" xr:uid="{00000000-0005-0000-0000-0000EE0A0000}"/>
    <cellStyle name="Moneda 9 5 3 2" xfId="2812" xr:uid="{00000000-0005-0000-0000-0000EF0A0000}"/>
    <cellStyle name="Moneda 9 5 4" xfId="2813" xr:uid="{00000000-0005-0000-0000-0000F00A0000}"/>
    <cellStyle name="Moneda 9 5 4 2" xfId="2814" xr:uid="{00000000-0005-0000-0000-0000F10A0000}"/>
    <cellStyle name="Moneda 9 5 5" xfId="2815" xr:uid="{00000000-0005-0000-0000-0000F20A0000}"/>
    <cellStyle name="Moneda 9 5 5 2" xfId="2816" xr:uid="{00000000-0005-0000-0000-0000F30A0000}"/>
    <cellStyle name="Moneda 9 5 6" xfId="2817" xr:uid="{00000000-0005-0000-0000-0000F40A0000}"/>
    <cellStyle name="Moneda 9 6" xfId="2818" xr:uid="{00000000-0005-0000-0000-0000F50A0000}"/>
    <cellStyle name="Moneda 9 6 2" xfId="2819" xr:uid="{00000000-0005-0000-0000-0000F60A0000}"/>
    <cellStyle name="Moneda 9 6 2 2" xfId="2820" xr:uid="{00000000-0005-0000-0000-0000F70A0000}"/>
    <cellStyle name="Moneda 9 6 3" xfId="2821" xr:uid="{00000000-0005-0000-0000-0000F80A0000}"/>
    <cellStyle name="Moneda 9 6 3 2" xfId="2822" xr:uid="{00000000-0005-0000-0000-0000F90A0000}"/>
    <cellStyle name="Moneda 9 6 4" xfId="2823" xr:uid="{00000000-0005-0000-0000-0000FA0A0000}"/>
    <cellStyle name="Moneda 9 6 4 2" xfId="2824" xr:uid="{00000000-0005-0000-0000-0000FB0A0000}"/>
    <cellStyle name="Moneda 9 6 5" xfId="2825" xr:uid="{00000000-0005-0000-0000-0000FC0A0000}"/>
    <cellStyle name="Moneda 9 7" xfId="2826" xr:uid="{00000000-0005-0000-0000-0000FD0A0000}"/>
    <cellStyle name="Moneda 9 7 2" xfId="2827" xr:uid="{00000000-0005-0000-0000-0000FE0A0000}"/>
    <cellStyle name="Moneda 9 8" xfId="2828" xr:uid="{00000000-0005-0000-0000-0000FF0A0000}"/>
    <cellStyle name="Moneda 9 8 2" xfId="2829" xr:uid="{00000000-0005-0000-0000-0000000B0000}"/>
    <cellStyle name="Moneda 9 9" xfId="2830" xr:uid="{00000000-0005-0000-0000-0000010B0000}"/>
    <cellStyle name="Moneda 9 9 2" xfId="2831" xr:uid="{00000000-0005-0000-0000-0000020B0000}"/>
    <cellStyle name="Moneda_Hoja1" xfId="245" xr:uid="{00000000-0005-0000-0000-0000030B0000}"/>
    <cellStyle name="Neutral 2" xfId="2832" xr:uid="{00000000-0005-0000-0000-0000040B0000}"/>
    <cellStyle name="Normal" xfId="0" builtinId="0"/>
    <cellStyle name="Normal 2" xfId="15" xr:uid="{00000000-0005-0000-0000-0000060B0000}"/>
    <cellStyle name="Normal 2 10" xfId="16" xr:uid="{00000000-0005-0000-0000-0000070B0000}"/>
    <cellStyle name="Normal 2 2" xfId="2833" xr:uid="{00000000-0005-0000-0000-0000080B0000}"/>
    <cellStyle name="Normal 2 2 2" xfId="2834" xr:uid="{00000000-0005-0000-0000-0000090B0000}"/>
    <cellStyle name="Normal 2 3" xfId="2835" xr:uid="{00000000-0005-0000-0000-00000A0B0000}"/>
    <cellStyle name="Normal 2 3 2" xfId="2836" xr:uid="{00000000-0005-0000-0000-00000B0B0000}"/>
    <cellStyle name="Normal 2 4" xfId="2837" xr:uid="{00000000-0005-0000-0000-00000C0B0000}"/>
    <cellStyle name="Normal 21" xfId="2868" xr:uid="{32163340-DF91-4B4F-BF5E-778DC1EFEE14}"/>
    <cellStyle name="Normal 3" xfId="17" xr:uid="{00000000-0005-0000-0000-00000D0B0000}"/>
    <cellStyle name="Normal 3 2" xfId="18" xr:uid="{00000000-0005-0000-0000-00000E0B0000}"/>
    <cellStyle name="Normal 3 2 2" xfId="2838" xr:uid="{00000000-0005-0000-0000-00000F0B0000}"/>
    <cellStyle name="Normal 3 2 2 2" xfId="2839" xr:uid="{00000000-0005-0000-0000-0000100B0000}"/>
    <cellStyle name="Normal 3 2 3" xfId="2840" xr:uid="{00000000-0005-0000-0000-0000110B0000}"/>
    <cellStyle name="Normal 3 3" xfId="2841" xr:uid="{00000000-0005-0000-0000-0000120B0000}"/>
    <cellStyle name="Normal 3 4" xfId="2842" xr:uid="{00000000-0005-0000-0000-0000130B0000}"/>
    <cellStyle name="Normal 3 5" xfId="2843" xr:uid="{00000000-0005-0000-0000-0000140B0000}"/>
    <cellStyle name="Normal 3 6" xfId="2866" xr:uid="{E7B7A01A-E2AA-4859-AFC1-5736EFDE7ADB}"/>
    <cellStyle name="Normal 3_CADENA DE VALOR" xfId="26" xr:uid="{00000000-0005-0000-0000-0000150B0000}"/>
    <cellStyle name="Normal 4" xfId="2844" xr:uid="{00000000-0005-0000-0000-0000160B0000}"/>
    <cellStyle name="Normal 4 2" xfId="19" xr:uid="{00000000-0005-0000-0000-0000170B0000}"/>
    <cellStyle name="Normal 4 3" xfId="2867" xr:uid="{DF7C0573-47BB-481D-8FB5-06C27184D31E}"/>
    <cellStyle name="Normal 5" xfId="2845" xr:uid="{00000000-0005-0000-0000-0000180B0000}"/>
    <cellStyle name="Normal 6 2" xfId="2846" xr:uid="{00000000-0005-0000-0000-0000190B0000}"/>
    <cellStyle name="Normal_CADENA DE VALOR 2" xfId="2873" xr:uid="{8AC927A1-77B0-4060-BB50-138DEECD205B}"/>
    <cellStyle name="Numeric" xfId="2847" xr:uid="{00000000-0005-0000-0000-00001B0B0000}"/>
    <cellStyle name="NumericWithBorder" xfId="2848" xr:uid="{00000000-0005-0000-0000-00001C0B0000}"/>
    <cellStyle name="NumericWithBorder 2" xfId="2849" xr:uid="{00000000-0005-0000-0000-00001D0B0000}"/>
    <cellStyle name="NumericWithBorder 2 2" xfId="2850" xr:uid="{00000000-0005-0000-0000-00001E0B0000}"/>
    <cellStyle name="NumericWithBorder 2 3" xfId="2851" xr:uid="{00000000-0005-0000-0000-00001F0B0000}"/>
    <cellStyle name="NumericWithBorder 2 4" xfId="2852" xr:uid="{00000000-0005-0000-0000-0000200B0000}"/>
    <cellStyle name="NumericWithBorder 3" xfId="2853" xr:uid="{00000000-0005-0000-0000-0000210B0000}"/>
    <cellStyle name="NumericWithBorder 4" xfId="2854" xr:uid="{00000000-0005-0000-0000-0000220B0000}"/>
    <cellStyle name="NumericWithBorder 5" xfId="2855" xr:uid="{00000000-0005-0000-0000-0000230B0000}"/>
    <cellStyle name="Percent" xfId="2856" xr:uid="{00000000-0005-0000-0000-0000240B0000}"/>
    <cellStyle name="Percent 2" xfId="2857" xr:uid="{00000000-0005-0000-0000-0000250B0000}"/>
    <cellStyle name="Percent 2 2" xfId="2858" xr:uid="{00000000-0005-0000-0000-0000260B0000}"/>
    <cellStyle name="Porcentaje" xfId="20" builtinId="5"/>
    <cellStyle name="Porcentaje 12" xfId="2872" xr:uid="{C756AB5D-5BA9-433B-A966-D5C74A878307}"/>
    <cellStyle name="Porcentaje 2" xfId="23" xr:uid="{00000000-0005-0000-0000-0000280B0000}"/>
    <cellStyle name="Porcentaje 2 2" xfId="2859" xr:uid="{00000000-0005-0000-0000-0000290B0000}"/>
    <cellStyle name="Porcentaje 3" xfId="24" xr:uid="{00000000-0005-0000-0000-00002A0B0000}"/>
    <cellStyle name="Porcentaje 3 2" xfId="2860" xr:uid="{00000000-0005-0000-0000-00002B0B0000}"/>
    <cellStyle name="Porcentaje 3 2 2" xfId="2869" xr:uid="{BB420769-0158-4853-8D37-208AE493C2DB}"/>
    <cellStyle name="Porcentaje 4" xfId="25" xr:uid="{00000000-0005-0000-0000-00002C0B0000}"/>
    <cellStyle name="Porcentual 2" xfId="21" xr:uid="{00000000-0005-0000-0000-00002D0B0000}"/>
    <cellStyle name="Porcentual 2 2" xfId="22" xr:uid="{00000000-0005-0000-0000-00002E0B0000}"/>
    <cellStyle name="Porcentual 2 2 2" xfId="2861" xr:uid="{00000000-0005-0000-0000-00002F0B0000}"/>
    <cellStyle name="Porcentual 2 3" xfId="2862" xr:uid="{00000000-0005-0000-0000-0000300B0000}"/>
    <cellStyle name="Porcentual 2 3 2" xfId="2863" xr:uid="{00000000-0005-0000-0000-0000310B0000}"/>
    <cellStyle name="Porcentual 3" xfId="2864" xr:uid="{00000000-0005-0000-0000-0000320B0000}"/>
  </cellStyles>
  <dxfs count="0"/>
  <tableStyles count="0" defaultTableStyle="TableStyleMedium9" defaultPivotStyle="PivotStyleLight16"/>
  <colors>
    <mruColors>
      <color rgb="FFEFEFFF"/>
      <color rgb="FFDDDDFF"/>
      <color rgb="FFF7F7FF"/>
      <color rgb="FFE7E7FF"/>
      <color rgb="FFD9FFEC"/>
      <color rgb="FFCCFFFF"/>
      <color rgb="FFFFEBFF"/>
      <color rgb="FFCCCCFF"/>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1080405</xdr:colOff>
      <xdr:row>1</xdr:row>
      <xdr:rowOff>148257</xdr:rowOff>
    </xdr:from>
    <xdr:to>
      <xdr:col>5</xdr:col>
      <xdr:colOff>734219</xdr:colOff>
      <xdr:row>3</xdr:row>
      <xdr:rowOff>670657</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1080405" y="406226"/>
          <a:ext cx="4178189" cy="2050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624843</xdr:colOff>
      <xdr:row>0</xdr:row>
      <xdr:rowOff>81267</xdr:rowOff>
    </xdr:from>
    <xdr:to>
      <xdr:col>4</xdr:col>
      <xdr:colOff>649432</xdr:colOff>
      <xdr:row>2</xdr:row>
      <xdr:rowOff>467919</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624843" y="81267"/>
          <a:ext cx="4007771" cy="2053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292052</xdr:colOff>
      <xdr:row>0</xdr:row>
      <xdr:rowOff>265455</xdr:rowOff>
    </xdr:from>
    <xdr:to>
      <xdr:col>2</xdr:col>
      <xdr:colOff>1131956</xdr:colOff>
      <xdr:row>2</xdr:row>
      <xdr:rowOff>496958</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292052" y="265455"/>
          <a:ext cx="2068491" cy="1473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430581</xdr:colOff>
      <xdr:row>0</xdr:row>
      <xdr:rowOff>39144</xdr:rowOff>
    </xdr:from>
    <xdr:ext cx="2525923" cy="1012292"/>
    <xdr:pic>
      <xdr:nvPicPr>
        <xdr:cNvPr id="2" name="Imagen 1">
          <a:extLst>
            <a:ext uri="{FF2B5EF4-FFF2-40B4-BE49-F238E27FC236}">
              <a16:creationId xmlns:a16="http://schemas.microsoft.com/office/drawing/2014/main" id="{A68D9916-7C3B-4897-BFE5-8D6BB2EDC95C}"/>
            </a:ext>
          </a:extLst>
        </xdr:cNvPr>
        <xdr:cNvPicPr>
          <a:picLocks noChangeAspect="1"/>
        </xdr:cNvPicPr>
      </xdr:nvPicPr>
      <xdr:blipFill>
        <a:blip xmlns:r="http://schemas.openxmlformats.org/officeDocument/2006/relationships" r:embed="rId1"/>
        <a:stretch>
          <a:fillRect/>
        </a:stretch>
      </xdr:blipFill>
      <xdr:spPr>
        <a:xfrm>
          <a:off x="430581" y="39144"/>
          <a:ext cx="2525923" cy="101229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430581</xdr:colOff>
      <xdr:row>0</xdr:row>
      <xdr:rowOff>39144</xdr:rowOff>
    </xdr:from>
    <xdr:ext cx="3074619" cy="1084806"/>
    <xdr:pic>
      <xdr:nvPicPr>
        <xdr:cNvPr id="2" name="Imagen 1">
          <a:extLst>
            <a:ext uri="{FF2B5EF4-FFF2-40B4-BE49-F238E27FC236}">
              <a16:creationId xmlns:a16="http://schemas.microsoft.com/office/drawing/2014/main" id="{39AD95E5-2D05-4E49-A01D-E7819855BD92}"/>
            </a:ext>
          </a:extLst>
        </xdr:cNvPr>
        <xdr:cNvPicPr>
          <a:picLocks noChangeAspect="1"/>
        </xdr:cNvPicPr>
      </xdr:nvPicPr>
      <xdr:blipFill>
        <a:blip xmlns:r="http://schemas.openxmlformats.org/officeDocument/2006/relationships" r:embed="rId1"/>
        <a:stretch>
          <a:fillRect/>
        </a:stretch>
      </xdr:blipFill>
      <xdr:spPr>
        <a:xfrm>
          <a:off x="430581" y="39144"/>
          <a:ext cx="3074619" cy="108480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AC11D677-7024-4784-9540-F2D21607DA80}"/>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430581</xdr:colOff>
      <xdr:row>0</xdr:row>
      <xdr:rowOff>39144</xdr:rowOff>
    </xdr:from>
    <xdr:ext cx="2525923" cy="1012292"/>
    <xdr:pic>
      <xdr:nvPicPr>
        <xdr:cNvPr id="2" name="Imagen 1">
          <a:extLst>
            <a:ext uri="{FF2B5EF4-FFF2-40B4-BE49-F238E27FC236}">
              <a16:creationId xmlns:a16="http://schemas.microsoft.com/office/drawing/2014/main" id="{FB90472F-CD5D-4B1E-8AD0-AFB82B3EF9A3}"/>
            </a:ext>
          </a:extLst>
        </xdr:cNvPr>
        <xdr:cNvPicPr>
          <a:picLocks noChangeAspect="1"/>
        </xdr:cNvPicPr>
      </xdr:nvPicPr>
      <xdr:blipFill>
        <a:blip xmlns:r="http://schemas.openxmlformats.org/officeDocument/2006/relationships" r:embed="rId1"/>
        <a:stretch>
          <a:fillRect/>
        </a:stretch>
      </xdr:blipFill>
      <xdr:spPr>
        <a:xfrm>
          <a:off x="430581" y="39144"/>
          <a:ext cx="2525923" cy="101229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Z_PAA%20-%202021\7710\V7%20-%20Final\7710_Cuota%20Final%20y%20Segplan\7710_SEGPLAN,%20EBI%20y%20DOC\7710_SEGPLA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0\III-2020%20SEGPLAN\7710\20.12.31%20SEGUIMIENTO%20SEGPLAN%207710%20-%202020%20DPG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
      <sheetName val="PROGR_CUATRI"/>
      <sheetName val="INVERSIÓN"/>
      <sheetName val="ACTIVIDADES"/>
      <sheetName val="TERRITORIALIZACIÓN"/>
      <sheetName val="9. FLORA TOTAL SIN UPZ"/>
      <sheetName val="8. FLORA TOTAL SIN UPZ"/>
      <sheetName val="Report"/>
      <sheetName val="SEPT-TERRI SILV"/>
      <sheetName val="Hoja1"/>
      <sheetName val="LOC"/>
      <sheetName val="Hoja8"/>
      <sheetName val="JUR"/>
      <sheetName val="TERRITORIALIZACIÓN_O"/>
      <sheetName val="SILVICULTURA 2020"/>
      <sheetName val="FLORA 2020"/>
    </sheetNames>
    <sheetDataSet>
      <sheetData sheetId="0">
        <row r="14">
          <cell r="L14">
            <v>1.2999999999999999E-2</v>
          </cell>
        </row>
      </sheetData>
      <sheetData sheetId="1"/>
      <sheetData sheetId="2"/>
      <sheetData sheetId="3">
        <row r="10">
          <cell r="N10">
            <v>4220</v>
          </cell>
          <cell r="DW10">
            <v>1904</v>
          </cell>
          <cell r="DX10">
            <v>2889</v>
          </cell>
        </row>
        <row r="22">
          <cell r="M22">
            <v>2000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0">
          <cell r="EB10">
            <v>8177</v>
          </cell>
        </row>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row r="128">
          <cell r="C128" t="str">
            <v>1-USAQUEN</v>
          </cell>
          <cell r="D128" t="str">
            <v>MAGNITUD  FÍSICA</v>
          </cell>
          <cell r="E128">
            <v>107</v>
          </cell>
          <cell r="F128"/>
          <cell r="G128"/>
          <cell r="H128"/>
          <cell r="I128"/>
          <cell r="J128"/>
          <cell r="K128"/>
          <cell r="L128"/>
          <cell r="M128">
            <v>107</v>
          </cell>
          <cell r="N128">
            <v>107</v>
          </cell>
          <cell r="O128">
            <v>107</v>
          </cell>
          <cell r="P128">
            <v>107</v>
          </cell>
          <cell r="Q128">
            <v>107</v>
          </cell>
          <cell r="R128">
            <v>129</v>
          </cell>
          <cell r="S128"/>
          <cell r="T128"/>
          <cell r="U128"/>
          <cell r="V128"/>
          <cell r="W128"/>
          <cell r="X128"/>
          <cell r="Y128"/>
          <cell r="Z128">
            <v>25</v>
          </cell>
          <cell r="AA128">
            <v>25</v>
          </cell>
          <cell r="AB128">
            <v>46</v>
          </cell>
          <cell r="AC128">
            <v>78</v>
          </cell>
          <cell r="AD128">
            <v>107</v>
          </cell>
          <cell r="AE128">
            <v>139</v>
          </cell>
        </row>
        <row r="129">
          <cell r="C129"/>
          <cell r="D129" t="str">
            <v>PRESUPUESTO VIGENCIA</v>
          </cell>
          <cell r="E129">
            <v>13967128</v>
          </cell>
          <cell r="F129"/>
          <cell r="G129"/>
          <cell r="H129"/>
          <cell r="I129"/>
          <cell r="J129"/>
          <cell r="K129"/>
          <cell r="L129"/>
          <cell r="M129">
            <v>13967128</v>
          </cell>
          <cell r="N129">
            <v>13967128</v>
          </cell>
          <cell r="O129">
            <v>13967128</v>
          </cell>
          <cell r="P129">
            <v>13967128</v>
          </cell>
          <cell r="Q129">
            <v>13578412</v>
          </cell>
          <cell r="R129">
            <v>13505837</v>
          </cell>
          <cell r="S129"/>
          <cell r="T129"/>
          <cell r="U129"/>
          <cell r="V129"/>
          <cell r="W129"/>
          <cell r="X129"/>
          <cell r="Y129"/>
          <cell r="Z129">
            <v>830565</v>
          </cell>
          <cell r="AA129">
            <v>12277031</v>
          </cell>
          <cell r="AB129">
            <v>12277031</v>
          </cell>
          <cell r="AC129">
            <v>12277031</v>
          </cell>
          <cell r="AD129">
            <v>12277031</v>
          </cell>
          <cell r="AE129">
            <v>13139829</v>
          </cell>
        </row>
        <row r="130">
          <cell r="C130"/>
          <cell r="D130" t="str">
            <v>MAGNITUD FÍSICA RESERVAS</v>
          </cell>
          <cell r="E130">
            <v>0</v>
          </cell>
          <cell r="F130"/>
          <cell r="G130"/>
          <cell r="H130"/>
          <cell r="I130"/>
          <cell r="J130"/>
          <cell r="K130"/>
          <cell r="L130"/>
          <cell r="M130">
            <v>0</v>
          </cell>
          <cell r="N130">
            <v>0</v>
          </cell>
          <cell r="O130">
            <v>0</v>
          </cell>
          <cell r="P130">
            <v>0</v>
          </cell>
          <cell r="Q130">
            <v>0</v>
          </cell>
          <cell r="R130">
            <v>0</v>
          </cell>
          <cell r="S130"/>
          <cell r="T130"/>
          <cell r="U130"/>
          <cell r="V130"/>
          <cell r="W130"/>
          <cell r="X130"/>
          <cell r="Y130"/>
          <cell r="Z130">
            <v>0</v>
          </cell>
          <cell r="AA130">
            <v>0</v>
          </cell>
          <cell r="AB130">
            <v>0</v>
          </cell>
          <cell r="AC130">
            <v>0</v>
          </cell>
          <cell r="AD130">
            <v>0</v>
          </cell>
          <cell r="AE130">
            <v>0</v>
          </cell>
        </row>
        <row r="131">
          <cell r="C131"/>
          <cell r="D131" t="str">
            <v>RESERVA PRESUPUESTAL</v>
          </cell>
          <cell r="E131">
            <v>0</v>
          </cell>
          <cell r="F131"/>
          <cell r="G131"/>
          <cell r="H131"/>
          <cell r="I131"/>
          <cell r="J131"/>
          <cell r="K131"/>
          <cell r="L131"/>
          <cell r="M131">
            <v>0</v>
          </cell>
          <cell r="N131">
            <v>0</v>
          </cell>
          <cell r="O131">
            <v>0</v>
          </cell>
          <cell r="P131">
            <v>0</v>
          </cell>
          <cell r="Q131">
            <v>0</v>
          </cell>
          <cell r="R131">
            <v>0</v>
          </cell>
          <cell r="S131"/>
          <cell r="T131"/>
          <cell r="U131"/>
          <cell r="V131"/>
          <cell r="W131"/>
          <cell r="X131"/>
          <cell r="Y131"/>
          <cell r="Z131">
            <v>0</v>
          </cell>
          <cell r="AA131">
            <v>0</v>
          </cell>
          <cell r="AB131">
            <v>0</v>
          </cell>
          <cell r="AC131">
            <v>0</v>
          </cell>
          <cell r="AD131">
            <v>0</v>
          </cell>
          <cell r="AE131">
            <v>0</v>
          </cell>
        </row>
        <row r="132">
          <cell r="C132"/>
          <cell r="D132" t="str">
            <v>TOTAL MAGNITUD FÍSICA</v>
          </cell>
          <cell r="E132">
            <v>107</v>
          </cell>
          <cell r="F132"/>
          <cell r="G132"/>
          <cell r="H132"/>
          <cell r="I132"/>
          <cell r="J132"/>
          <cell r="K132"/>
          <cell r="L132"/>
          <cell r="M132">
            <v>107</v>
          </cell>
          <cell r="N132">
            <v>107</v>
          </cell>
          <cell r="O132">
            <v>107</v>
          </cell>
          <cell r="P132">
            <v>107</v>
          </cell>
          <cell r="Q132">
            <v>107</v>
          </cell>
          <cell r="R132">
            <v>129</v>
          </cell>
          <cell r="S132"/>
          <cell r="T132"/>
          <cell r="U132"/>
          <cell r="V132"/>
          <cell r="W132"/>
          <cell r="X132"/>
          <cell r="Y132"/>
          <cell r="Z132">
            <v>25</v>
          </cell>
          <cell r="AA132">
            <v>25</v>
          </cell>
          <cell r="AB132">
            <v>46</v>
          </cell>
          <cell r="AC132">
            <v>78</v>
          </cell>
          <cell r="AD132">
            <v>107</v>
          </cell>
          <cell r="AE132">
            <v>139</v>
          </cell>
        </row>
        <row r="133">
          <cell r="C133"/>
          <cell r="D133" t="str">
            <v>TOTAL PRESUPUESTO DE LA META</v>
          </cell>
          <cell r="E133">
            <v>13967128</v>
          </cell>
          <cell r="F133"/>
          <cell r="G133"/>
          <cell r="H133"/>
          <cell r="I133"/>
          <cell r="J133"/>
          <cell r="K133"/>
          <cell r="L133"/>
          <cell r="M133">
            <v>13967128</v>
          </cell>
          <cell r="N133">
            <v>13967128</v>
          </cell>
          <cell r="O133">
            <v>13967128</v>
          </cell>
          <cell r="P133">
            <v>13967128</v>
          </cell>
          <cell r="Q133">
            <v>13578412</v>
          </cell>
          <cell r="R133">
            <v>13505837</v>
          </cell>
          <cell r="S133"/>
          <cell r="T133"/>
          <cell r="U133"/>
          <cell r="V133"/>
          <cell r="W133"/>
          <cell r="X133"/>
          <cell r="Y133"/>
          <cell r="Z133">
            <v>830565</v>
          </cell>
          <cell r="AA133">
            <v>12277031</v>
          </cell>
          <cell r="AB133">
            <v>12277031</v>
          </cell>
          <cell r="AC133">
            <v>12277031</v>
          </cell>
          <cell r="AD133">
            <v>12277031</v>
          </cell>
          <cell r="AE133">
            <v>13139829</v>
          </cell>
        </row>
        <row r="134">
          <cell r="C134" t="str">
            <v>2-CHAPINERO</v>
          </cell>
          <cell r="D134" t="str">
            <v>MAGNITUD  FÍSICA</v>
          </cell>
          <cell r="E134">
            <v>66</v>
          </cell>
          <cell r="F134"/>
          <cell r="G134"/>
          <cell r="H134"/>
          <cell r="I134"/>
          <cell r="J134"/>
          <cell r="K134"/>
          <cell r="L134"/>
          <cell r="M134">
            <v>66</v>
          </cell>
          <cell r="N134">
            <v>66</v>
          </cell>
          <cell r="O134">
            <v>66</v>
          </cell>
          <cell r="P134">
            <v>66</v>
          </cell>
          <cell r="Q134">
            <v>66</v>
          </cell>
          <cell r="R134">
            <v>80</v>
          </cell>
          <cell r="S134"/>
          <cell r="T134"/>
          <cell r="U134"/>
          <cell r="V134"/>
          <cell r="W134"/>
          <cell r="X134"/>
          <cell r="Y134"/>
          <cell r="Z134">
            <v>2</v>
          </cell>
          <cell r="AA134">
            <v>2</v>
          </cell>
          <cell r="AB134">
            <v>11</v>
          </cell>
          <cell r="AC134">
            <v>28</v>
          </cell>
          <cell r="AD134">
            <v>52</v>
          </cell>
          <cell r="AE134">
            <v>62</v>
          </cell>
        </row>
        <row r="135">
          <cell r="C135"/>
          <cell r="D135" t="str">
            <v>PRESUPUESTO VIGENCIA</v>
          </cell>
          <cell r="E135">
            <v>8614187</v>
          </cell>
          <cell r="F135"/>
          <cell r="G135"/>
          <cell r="H135"/>
          <cell r="I135"/>
          <cell r="J135"/>
          <cell r="K135"/>
          <cell r="L135"/>
          <cell r="M135">
            <v>8614187</v>
          </cell>
          <cell r="N135">
            <v>8614187</v>
          </cell>
          <cell r="O135">
            <v>8614187</v>
          </cell>
          <cell r="P135">
            <v>8614187</v>
          </cell>
          <cell r="Q135">
            <v>8374447</v>
          </cell>
          <cell r="R135">
            <v>8329687</v>
          </cell>
          <cell r="S135"/>
          <cell r="T135"/>
          <cell r="U135"/>
          <cell r="V135"/>
          <cell r="W135"/>
          <cell r="X135"/>
          <cell r="Y135"/>
          <cell r="Z135">
            <v>66445</v>
          </cell>
          <cell r="AA135">
            <v>2935812</v>
          </cell>
          <cell r="AB135">
            <v>2935812</v>
          </cell>
          <cell r="AC135">
            <v>2935812</v>
          </cell>
          <cell r="AD135">
            <v>5226023</v>
          </cell>
          <cell r="AE135">
            <v>5860931</v>
          </cell>
        </row>
        <row r="136">
          <cell r="C136"/>
          <cell r="D136" t="str">
            <v>MAGNITUD FÍSICA RESERVAS</v>
          </cell>
          <cell r="E136">
            <v>0</v>
          </cell>
          <cell r="F136"/>
          <cell r="G136"/>
          <cell r="H136"/>
          <cell r="I136"/>
          <cell r="J136"/>
          <cell r="K136"/>
          <cell r="L136"/>
          <cell r="M136">
            <v>0</v>
          </cell>
          <cell r="N136">
            <v>0</v>
          </cell>
          <cell r="O136">
            <v>0</v>
          </cell>
          <cell r="P136">
            <v>0</v>
          </cell>
          <cell r="Q136">
            <v>0</v>
          </cell>
          <cell r="R136">
            <v>0</v>
          </cell>
          <cell r="S136"/>
          <cell r="T136"/>
          <cell r="U136"/>
          <cell r="V136"/>
          <cell r="W136"/>
          <cell r="X136"/>
          <cell r="Y136"/>
          <cell r="Z136">
            <v>0</v>
          </cell>
          <cell r="AA136">
            <v>0</v>
          </cell>
          <cell r="AB136">
            <v>0</v>
          </cell>
          <cell r="AC136">
            <v>0</v>
          </cell>
          <cell r="AD136">
            <v>0</v>
          </cell>
          <cell r="AE136">
            <v>0</v>
          </cell>
        </row>
        <row r="137">
          <cell r="C137"/>
          <cell r="D137" t="str">
            <v>RESERVA PRESUPUESTAL</v>
          </cell>
          <cell r="E137">
            <v>0</v>
          </cell>
          <cell r="F137"/>
          <cell r="G137"/>
          <cell r="H137"/>
          <cell r="I137"/>
          <cell r="J137"/>
          <cell r="K137"/>
          <cell r="L137"/>
          <cell r="M137">
            <v>0</v>
          </cell>
          <cell r="N137">
            <v>0</v>
          </cell>
          <cell r="O137">
            <v>0</v>
          </cell>
          <cell r="P137">
            <v>0</v>
          </cell>
          <cell r="Q137">
            <v>0</v>
          </cell>
          <cell r="R137">
            <v>0</v>
          </cell>
          <cell r="S137"/>
          <cell r="T137"/>
          <cell r="U137"/>
          <cell r="V137"/>
          <cell r="W137"/>
          <cell r="X137"/>
          <cell r="Y137"/>
          <cell r="Z137">
            <v>0</v>
          </cell>
          <cell r="AA137">
            <v>0</v>
          </cell>
          <cell r="AB137">
            <v>0</v>
          </cell>
          <cell r="AC137">
            <v>0</v>
          </cell>
          <cell r="AD137">
            <v>0</v>
          </cell>
          <cell r="AE137">
            <v>0</v>
          </cell>
        </row>
        <row r="138">
          <cell r="C138"/>
          <cell r="D138" t="str">
            <v>TOTAL MAGNITUD FÍSICA</v>
          </cell>
          <cell r="E138">
            <v>66</v>
          </cell>
          <cell r="F138"/>
          <cell r="G138"/>
          <cell r="H138"/>
          <cell r="I138"/>
          <cell r="J138"/>
          <cell r="K138"/>
          <cell r="L138"/>
          <cell r="M138">
            <v>66</v>
          </cell>
          <cell r="N138">
            <v>66</v>
          </cell>
          <cell r="O138">
            <v>66</v>
          </cell>
          <cell r="P138">
            <v>66</v>
          </cell>
          <cell r="Q138">
            <v>66</v>
          </cell>
          <cell r="R138">
            <v>80</v>
          </cell>
          <cell r="S138"/>
          <cell r="T138"/>
          <cell r="U138"/>
          <cell r="V138"/>
          <cell r="W138"/>
          <cell r="X138"/>
          <cell r="Y138"/>
          <cell r="Z138">
            <v>2</v>
          </cell>
          <cell r="AA138">
            <v>2</v>
          </cell>
          <cell r="AB138">
            <v>11</v>
          </cell>
          <cell r="AC138">
            <v>28</v>
          </cell>
          <cell r="AD138">
            <v>52</v>
          </cell>
          <cell r="AE138">
            <v>62</v>
          </cell>
        </row>
        <row r="139">
          <cell r="C139"/>
          <cell r="D139" t="str">
            <v>TOTAL PRESUPUESTO DE LA META</v>
          </cell>
          <cell r="E139">
            <v>8614187</v>
          </cell>
          <cell r="F139"/>
          <cell r="G139"/>
          <cell r="H139"/>
          <cell r="I139"/>
          <cell r="J139"/>
          <cell r="K139"/>
          <cell r="L139"/>
          <cell r="M139">
            <v>8614187</v>
          </cell>
          <cell r="N139">
            <v>8614187</v>
          </cell>
          <cell r="O139">
            <v>8614187</v>
          </cell>
          <cell r="P139">
            <v>8614187</v>
          </cell>
          <cell r="Q139">
            <v>8374447</v>
          </cell>
          <cell r="R139">
            <v>8329687</v>
          </cell>
          <cell r="S139"/>
          <cell r="T139"/>
          <cell r="U139"/>
          <cell r="V139"/>
          <cell r="W139"/>
          <cell r="X139"/>
          <cell r="Y139"/>
          <cell r="Z139">
            <v>66445</v>
          </cell>
          <cell r="AA139">
            <v>2935812</v>
          </cell>
          <cell r="AB139">
            <v>2935812</v>
          </cell>
          <cell r="AC139">
            <v>2935812</v>
          </cell>
          <cell r="AD139">
            <v>5226023</v>
          </cell>
          <cell r="AE139">
            <v>5860931</v>
          </cell>
        </row>
        <row r="140">
          <cell r="C140" t="str">
            <v>3-SANTA FE</v>
          </cell>
          <cell r="D140" t="str">
            <v>MAGNITUD  FÍSICA</v>
          </cell>
          <cell r="E140">
            <v>17</v>
          </cell>
          <cell r="F140"/>
          <cell r="G140"/>
          <cell r="H140"/>
          <cell r="I140"/>
          <cell r="J140"/>
          <cell r="K140"/>
          <cell r="L140"/>
          <cell r="M140">
            <v>17</v>
          </cell>
          <cell r="N140">
            <v>17</v>
          </cell>
          <cell r="O140">
            <v>17</v>
          </cell>
          <cell r="P140">
            <v>17</v>
          </cell>
          <cell r="Q140">
            <v>17</v>
          </cell>
          <cell r="R140">
            <v>20</v>
          </cell>
          <cell r="S140"/>
          <cell r="T140"/>
          <cell r="U140"/>
          <cell r="V140"/>
          <cell r="W140"/>
          <cell r="X140"/>
          <cell r="Y140"/>
          <cell r="Z140">
            <v>2</v>
          </cell>
          <cell r="AA140">
            <v>2</v>
          </cell>
          <cell r="AB140">
            <v>4</v>
          </cell>
          <cell r="AC140">
            <v>4</v>
          </cell>
          <cell r="AD140">
            <v>5</v>
          </cell>
          <cell r="AE140">
            <v>13</v>
          </cell>
        </row>
        <row r="141">
          <cell r="C141"/>
          <cell r="D141" t="str">
            <v>PRESUPUESTO VIGENCIA</v>
          </cell>
          <cell r="E141">
            <v>2181661</v>
          </cell>
          <cell r="F141"/>
          <cell r="G141"/>
          <cell r="H141"/>
          <cell r="I141"/>
          <cell r="J141"/>
          <cell r="K141"/>
          <cell r="L141"/>
          <cell r="M141">
            <v>2181661</v>
          </cell>
          <cell r="N141">
            <v>2181661</v>
          </cell>
          <cell r="O141">
            <v>2181661</v>
          </cell>
          <cell r="P141">
            <v>2181661</v>
          </cell>
          <cell r="Q141">
            <v>2120944</v>
          </cell>
          <cell r="R141">
            <v>2109607</v>
          </cell>
          <cell r="S141"/>
          <cell r="T141"/>
          <cell r="U141"/>
          <cell r="V141"/>
          <cell r="W141"/>
          <cell r="X141"/>
          <cell r="Y141"/>
          <cell r="Z141">
            <v>66445</v>
          </cell>
          <cell r="AA141">
            <v>1067568</v>
          </cell>
          <cell r="AB141">
            <v>1067568</v>
          </cell>
          <cell r="AC141">
            <v>1067568</v>
          </cell>
          <cell r="AD141">
            <v>1095779</v>
          </cell>
          <cell r="AE141">
            <v>1228905</v>
          </cell>
        </row>
        <row r="142">
          <cell r="C142"/>
          <cell r="D142" t="str">
            <v>MAGNITUD FÍSICA RESERVAS</v>
          </cell>
          <cell r="E142">
            <v>0</v>
          </cell>
          <cell r="F142"/>
          <cell r="G142"/>
          <cell r="H142"/>
          <cell r="I142"/>
          <cell r="J142"/>
          <cell r="K142"/>
          <cell r="L142"/>
          <cell r="M142">
            <v>0</v>
          </cell>
          <cell r="N142">
            <v>0</v>
          </cell>
          <cell r="O142">
            <v>0</v>
          </cell>
          <cell r="P142">
            <v>0</v>
          </cell>
          <cell r="Q142">
            <v>0</v>
          </cell>
          <cell r="R142">
            <v>0</v>
          </cell>
          <cell r="S142"/>
          <cell r="T142"/>
          <cell r="U142"/>
          <cell r="V142"/>
          <cell r="W142"/>
          <cell r="X142"/>
          <cell r="Y142"/>
          <cell r="Z142">
            <v>0</v>
          </cell>
          <cell r="AA142">
            <v>0</v>
          </cell>
          <cell r="AB142">
            <v>0</v>
          </cell>
          <cell r="AC142">
            <v>0</v>
          </cell>
          <cell r="AD142">
            <v>0</v>
          </cell>
          <cell r="AE142">
            <v>0</v>
          </cell>
        </row>
        <row r="143">
          <cell r="C143"/>
          <cell r="D143" t="str">
            <v>RESERVA PRESUPUESTAL</v>
          </cell>
          <cell r="E143">
            <v>0</v>
          </cell>
          <cell r="F143"/>
          <cell r="G143"/>
          <cell r="H143"/>
          <cell r="I143"/>
          <cell r="J143"/>
          <cell r="K143"/>
          <cell r="L143"/>
          <cell r="M143">
            <v>0</v>
          </cell>
          <cell r="N143">
            <v>0</v>
          </cell>
          <cell r="O143">
            <v>0</v>
          </cell>
          <cell r="P143">
            <v>0</v>
          </cell>
          <cell r="Q143">
            <v>0</v>
          </cell>
          <cell r="R143">
            <v>0</v>
          </cell>
          <cell r="S143"/>
          <cell r="T143"/>
          <cell r="U143"/>
          <cell r="V143"/>
          <cell r="W143"/>
          <cell r="X143"/>
          <cell r="Y143"/>
          <cell r="Z143">
            <v>0</v>
          </cell>
          <cell r="AA143">
            <v>0</v>
          </cell>
          <cell r="AB143">
            <v>0</v>
          </cell>
          <cell r="AC143">
            <v>0</v>
          </cell>
          <cell r="AD143">
            <v>0</v>
          </cell>
          <cell r="AE143">
            <v>0</v>
          </cell>
        </row>
        <row r="144">
          <cell r="C144"/>
          <cell r="D144" t="str">
            <v>TOTAL MAGNITUD FÍSICA</v>
          </cell>
          <cell r="E144">
            <v>17</v>
          </cell>
          <cell r="F144"/>
          <cell r="G144"/>
          <cell r="H144"/>
          <cell r="I144"/>
          <cell r="J144"/>
          <cell r="K144"/>
          <cell r="L144"/>
          <cell r="M144">
            <v>17</v>
          </cell>
          <cell r="N144">
            <v>17</v>
          </cell>
          <cell r="O144">
            <v>17</v>
          </cell>
          <cell r="P144">
            <v>17</v>
          </cell>
          <cell r="Q144">
            <v>17</v>
          </cell>
          <cell r="R144">
            <v>20</v>
          </cell>
          <cell r="S144"/>
          <cell r="T144"/>
          <cell r="U144"/>
          <cell r="V144"/>
          <cell r="W144"/>
          <cell r="X144"/>
          <cell r="Y144"/>
          <cell r="Z144">
            <v>2</v>
          </cell>
          <cell r="AA144">
            <v>2</v>
          </cell>
          <cell r="AB144">
            <v>4</v>
          </cell>
          <cell r="AC144">
            <v>4</v>
          </cell>
          <cell r="AD144">
            <v>5</v>
          </cell>
          <cell r="AE144">
            <v>13</v>
          </cell>
        </row>
        <row r="145">
          <cell r="C145"/>
          <cell r="D145" t="str">
            <v>TOTAL PRESUPUESTO DE LA META</v>
          </cell>
          <cell r="E145">
            <v>2181661</v>
          </cell>
          <cell r="F145"/>
          <cell r="G145"/>
          <cell r="H145"/>
          <cell r="I145"/>
          <cell r="J145"/>
          <cell r="K145"/>
          <cell r="L145"/>
          <cell r="M145">
            <v>2181661</v>
          </cell>
          <cell r="N145">
            <v>2181661</v>
          </cell>
          <cell r="O145">
            <v>2181661</v>
          </cell>
          <cell r="P145">
            <v>2181661</v>
          </cell>
          <cell r="Q145">
            <v>2120944</v>
          </cell>
          <cell r="R145">
            <v>2109607</v>
          </cell>
          <cell r="S145"/>
          <cell r="T145"/>
          <cell r="U145"/>
          <cell r="V145"/>
          <cell r="W145"/>
          <cell r="X145"/>
          <cell r="Y145"/>
          <cell r="Z145">
            <v>66445</v>
          </cell>
          <cell r="AA145">
            <v>1067568</v>
          </cell>
          <cell r="AB145">
            <v>1067568</v>
          </cell>
          <cell r="AC145">
            <v>1067568</v>
          </cell>
          <cell r="AD145">
            <v>1095779</v>
          </cell>
          <cell r="AE145">
            <v>1228905</v>
          </cell>
        </row>
        <row r="146">
          <cell r="C146" t="str">
            <v>4-SAN CRISTOBAL</v>
          </cell>
          <cell r="D146" t="str">
            <v>MAGNITUD  FÍSICA</v>
          </cell>
          <cell r="E146">
            <v>61</v>
          </cell>
          <cell r="F146"/>
          <cell r="G146"/>
          <cell r="H146"/>
          <cell r="I146"/>
          <cell r="J146"/>
          <cell r="K146"/>
          <cell r="L146"/>
          <cell r="M146">
            <v>61</v>
          </cell>
          <cell r="N146">
            <v>61</v>
          </cell>
          <cell r="O146">
            <v>61</v>
          </cell>
          <cell r="P146">
            <v>61</v>
          </cell>
          <cell r="Q146">
            <v>61</v>
          </cell>
          <cell r="R146">
            <v>73</v>
          </cell>
          <cell r="S146"/>
          <cell r="T146"/>
          <cell r="U146"/>
          <cell r="V146"/>
          <cell r="W146"/>
          <cell r="X146"/>
          <cell r="Y146"/>
          <cell r="Z146">
            <v>6</v>
          </cell>
          <cell r="AA146">
            <v>6</v>
          </cell>
          <cell r="AB146">
            <v>20</v>
          </cell>
          <cell r="AC146">
            <v>33</v>
          </cell>
          <cell r="AD146">
            <v>48</v>
          </cell>
          <cell r="AE146">
            <v>68</v>
          </cell>
        </row>
        <row r="147">
          <cell r="C147"/>
          <cell r="D147" t="str">
            <v>PRESUPUESTO VIGENCIA</v>
          </cell>
          <cell r="E147">
            <v>7916955</v>
          </cell>
          <cell r="F147"/>
          <cell r="G147"/>
          <cell r="H147"/>
          <cell r="I147"/>
          <cell r="J147"/>
          <cell r="K147"/>
          <cell r="L147"/>
          <cell r="M147">
            <v>7916955</v>
          </cell>
          <cell r="N147">
            <v>7916955</v>
          </cell>
          <cell r="O147">
            <v>7916955</v>
          </cell>
          <cell r="P147">
            <v>7916955</v>
          </cell>
          <cell r="Q147">
            <v>7696620</v>
          </cell>
          <cell r="R147">
            <v>7655482</v>
          </cell>
          <cell r="S147"/>
          <cell r="T147"/>
          <cell r="U147"/>
          <cell r="V147"/>
          <cell r="W147"/>
          <cell r="X147"/>
          <cell r="Y147"/>
          <cell r="Z147">
            <v>199336</v>
          </cell>
          <cell r="AA147">
            <v>5337839</v>
          </cell>
          <cell r="AB147">
            <v>5337839</v>
          </cell>
          <cell r="AC147">
            <v>5337839</v>
          </cell>
          <cell r="AD147">
            <v>5731767</v>
          </cell>
          <cell r="AE147">
            <v>6428118</v>
          </cell>
        </row>
        <row r="148">
          <cell r="C148"/>
          <cell r="D148" t="str">
            <v>MAGNITUD FÍSICA RESERVAS</v>
          </cell>
          <cell r="E148">
            <v>0</v>
          </cell>
          <cell r="F148"/>
          <cell r="G148"/>
          <cell r="H148"/>
          <cell r="I148"/>
          <cell r="J148"/>
          <cell r="K148"/>
          <cell r="L148"/>
          <cell r="M148">
            <v>0</v>
          </cell>
          <cell r="N148">
            <v>0</v>
          </cell>
          <cell r="O148">
            <v>0</v>
          </cell>
          <cell r="P148">
            <v>0</v>
          </cell>
          <cell r="Q148">
            <v>0</v>
          </cell>
          <cell r="R148">
            <v>0</v>
          </cell>
          <cell r="S148"/>
          <cell r="T148"/>
          <cell r="U148"/>
          <cell r="V148"/>
          <cell r="W148"/>
          <cell r="X148"/>
          <cell r="Y148"/>
          <cell r="Z148">
            <v>0</v>
          </cell>
          <cell r="AA148">
            <v>0</v>
          </cell>
          <cell r="AB148">
            <v>0</v>
          </cell>
          <cell r="AC148">
            <v>0</v>
          </cell>
          <cell r="AD148">
            <v>0</v>
          </cell>
          <cell r="AE148">
            <v>0</v>
          </cell>
        </row>
        <row r="149">
          <cell r="C149"/>
          <cell r="D149" t="str">
            <v>RESERVA PRESUPUESTAL</v>
          </cell>
          <cell r="E149">
            <v>0</v>
          </cell>
          <cell r="F149"/>
          <cell r="G149"/>
          <cell r="H149"/>
          <cell r="I149"/>
          <cell r="J149"/>
          <cell r="K149"/>
          <cell r="L149"/>
          <cell r="M149">
            <v>0</v>
          </cell>
          <cell r="N149">
            <v>0</v>
          </cell>
          <cell r="O149">
            <v>0</v>
          </cell>
          <cell r="P149">
            <v>0</v>
          </cell>
          <cell r="Q149">
            <v>0</v>
          </cell>
          <cell r="R149">
            <v>0</v>
          </cell>
          <cell r="S149"/>
          <cell r="T149"/>
          <cell r="U149"/>
          <cell r="V149"/>
          <cell r="W149"/>
          <cell r="X149"/>
          <cell r="Y149"/>
          <cell r="Z149">
            <v>0</v>
          </cell>
          <cell r="AA149">
            <v>0</v>
          </cell>
          <cell r="AB149">
            <v>0</v>
          </cell>
          <cell r="AC149">
            <v>0</v>
          </cell>
          <cell r="AD149">
            <v>0</v>
          </cell>
          <cell r="AE149">
            <v>0</v>
          </cell>
        </row>
        <row r="150">
          <cell r="C150"/>
          <cell r="D150" t="str">
            <v>TOTAL MAGNITUD FÍSICA</v>
          </cell>
          <cell r="E150">
            <v>61</v>
          </cell>
          <cell r="F150"/>
          <cell r="G150"/>
          <cell r="H150"/>
          <cell r="I150"/>
          <cell r="J150"/>
          <cell r="K150"/>
          <cell r="L150"/>
          <cell r="M150">
            <v>61</v>
          </cell>
          <cell r="N150">
            <v>61</v>
          </cell>
          <cell r="O150">
            <v>61</v>
          </cell>
          <cell r="P150">
            <v>61</v>
          </cell>
          <cell r="Q150">
            <v>61</v>
          </cell>
          <cell r="R150">
            <v>73</v>
          </cell>
          <cell r="S150"/>
          <cell r="T150"/>
          <cell r="U150"/>
          <cell r="V150"/>
          <cell r="W150"/>
          <cell r="X150"/>
          <cell r="Y150"/>
          <cell r="Z150">
            <v>6</v>
          </cell>
          <cell r="AA150">
            <v>6</v>
          </cell>
          <cell r="AB150">
            <v>20</v>
          </cell>
          <cell r="AC150">
            <v>33</v>
          </cell>
          <cell r="AD150">
            <v>48</v>
          </cell>
          <cell r="AE150">
            <v>68</v>
          </cell>
        </row>
        <row r="151">
          <cell r="C151"/>
          <cell r="D151" t="str">
            <v>TOTAL PRESUPUESTO DE LA META</v>
          </cell>
          <cell r="E151">
            <v>7916955</v>
          </cell>
          <cell r="F151"/>
          <cell r="G151"/>
          <cell r="H151"/>
          <cell r="I151"/>
          <cell r="J151"/>
          <cell r="K151"/>
          <cell r="L151"/>
          <cell r="M151">
            <v>7916955</v>
          </cell>
          <cell r="N151">
            <v>7916955</v>
          </cell>
          <cell r="O151">
            <v>7916955</v>
          </cell>
          <cell r="P151">
            <v>7916955</v>
          </cell>
          <cell r="Q151">
            <v>7696620</v>
          </cell>
          <cell r="R151">
            <v>7655482</v>
          </cell>
          <cell r="S151"/>
          <cell r="T151"/>
          <cell r="U151"/>
          <cell r="V151"/>
          <cell r="W151"/>
          <cell r="X151"/>
          <cell r="Y151"/>
          <cell r="Z151">
            <v>199336</v>
          </cell>
          <cell r="AA151">
            <v>5337839</v>
          </cell>
          <cell r="AB151">
            <v>5337839</v>
          </cell>
          <cell r="AC151">
            <v>5337839</v>
          </cell>
          <cell r="AD151">
            <v>5731767</v>
          </cell>
          <cell r="AE151">
            <v>6428118</v>
          </cell>
        </row>
        <row r="152">
          <cell r="C152" t="str">
            <v>5-USME</v>
          </cell>
          <cell r="D152" t="str">
            <v>MAGNITUD  FÍSICA</v>
          </cell>
          <cell r="E152">
            <v>20</v>
          </cell>
          <cell r="F152"/>
          <cell r="G152"/>
          <cell r="H152"/>
          <cell r="I152"/>
          <cell r="J152"/>
          <cell r="K152"/>
          <cell r="L152"/>
          <cell r="M152">
            <v>20</v>
          </cell>
          <cell r="N152">
            <v>20</v>
          </cell>
          <cell r="O152">
            <v>20</v>
          </cell>
          <cell r="P152">
            <v>20</v>
          </cell>
          <cell r="Q152">
            <v>20</v>
          </cell>
          <cell r="R152">
            <v>24</v>
          </cell>
          <cell r="S152"/>
          <cell r="T152"/>
          <cell r="U152"/>
          <cell r="V152"/>
          <cell r="W152"/>
          <cell r="X152"/>
          <cell r="Y152"/>
          <cell r="Z152">
            <v>2</v>
          </cell>
          <cell r="AA152">
            <v>2</v>
          </cell>
          <cell r="AB152">
            <v>6</v>
          </cell>
          <cell r="AC152">
            <v>23</v>
          </cell>
          <cell r="AD152">
            <v>30</v>
          </cell>
          <cell r="AE152">
            <v>32</v>
          </cell>
        </row>
        <row r="153">
          <cell r="C153"/>
          <cell r="D153" t="str">
            <v>PRESUPUESTO VIGENCIA</v>
          </cell>
          <cell r="E153">
            <v>2631488</v>
          </cell>
          <cell r="F153"/>
          <cell r="G153"/>
          <cell r="H153"/>
          <cell r="I153"/>
          <cell r="J153"/>
          <cell r="K153"/>
          <cell r="L153"/>
          <cell r="M153">
            <v>2631488</v>
          </cell>
          <cell r="N153">
            <v>2631488</v>
          </cell>
          <cell r="O153">
            <v>2631488</v>
          </cell>
          <cell r="P153">
            <v>2631488</v>
          </cell>
          <cell r="Q153">
            <v>2558252</v>
          </cell>
          <cell r="R153">
            <v>2544578</v>
          </cell>
          <cell r="S153"/>
          <cell r="T153"/>
          <cell r="U153"/>
          <cell r="V153"/>
          <cell r="W153"/>
          <cell r="X153"/>
          <cell r="Y153"/>
          <cell r="Z153">
            <v>66445</v>
          </cell>
          <cell r="AA153">
            <v>1601352</v>
          </cell>
          <cell r="AB153">
            <v>1601352</v>
          </cell>
          <cell r="AC153">
            <v>1601352</v>
          </cell>
          <cell r="AD153">
            <v>2697302</v>
          </cell>
          <cell r="AE153">
            <v>3024997</v>
          </cell>
        </row>
        <row r="154">
          <cell r="C154"/>
          <cell r="D154" t="str">
            <v>MAGNITUD FÍSICA RESERVAS</v>
          </cell>
          <cell r="E154">
            <v>0</v>
          </cell>
          <cell r="F154"/>
          <cell r="G154"/>
          <cell r="H154"/>
          <cell r="I154"/>
          <cell r="J154"/>
          <cell r="K154"/>
          <cell r="L154"/>
          <cell r="M154">
            <v>0</v>
          </cell>
          <cell r="N154">
            <v>0</v>
          </cell>
          <cell r="O154">
            <v>0</v>
          </cell>
          <cell r="P154">
            <v>0</v>
          </cell>
          <cell r="Q154">
            <v>0</v>
          </cell>
          <cell r="R154">
            <v>0</v>
          </cell>
          <cell r="S154"/>
          <cell r="T154"/>
          <cell r="U154"/>
          <cell r="V154"/>
          <cell r="W154"/>
          <cell r="X154"/>
          <cell r="Y154"/>
          <cell r="Z154">
            <v>0</v>
          </cell>
          <cell r="AA154">
            <v>0</v>
          </cell>
          <cell r="AB154">
            <v>0</v>
          </cell>
          <cell r="AC154">
            <v>0</v>
          </cell>
          <cell r="AD154">
            <v>0</v>
          </cell>
          <cell r="AE154">
            <v>0</v>
          </cell>
        </row>
        <row r="155">
          <cell r="C155"/>
          <cell r="D155" t="str">
            <v>RESERVA PRESUPUESTAL</v>
          </cell>
          <cell r="E155">
            <v>0</v>
          </cell>
          <cell r="F155"/>
          <cell r="G155"/>
          <cell r="H155"/>
          <cell r="I155"/>
          <cell r="J155"/>
          <cell r="K155"/>
          <cell r="L155"/>
          <cell r="M155">
            <v>0</v>
          </cell>
          <cell r="N155">
            <v>0</v>
          </cell>
          <cell r="O155">
            <v>0</v>
          </cell>
          <cell r="P155">
            <v>0</v>
          </cell>
          <cell r="Q155">
            <v>0</v>
          </cell>
          <cell r="R155">
            <v>0</v>
          </cell>
          <cell r="S155"/>
          <cell r="T155"/>
          <cell r="U155"/>
          <cell r="V155"/>
          <cell r="W155"/>
          <cell r="X155"/>
          <cell r="Y155"/>
          <cell r="Z155">
            <v>0</v>
          </cell>
          <cell r="AA155">
            <v>0</v>
          </cell>
          <cell r="AB155">
            <v>0</v>
          </cell>
          <cell r="AC155">
            <v>0</v>
          </cell>
          <cell r="AD155">
            <v>0</v>
          </cell>
          <cell r="AE155">
            <v>0</v>
          </cell>
        </row>
        <row r="156">
          <cell r="C156"/>
          <cell r="D156" t="str">
            <v>TOTAL MAGNITUD FÍSICA</v>
          </cell>
          <cell r="E156">
            <v>20</v>
          </cell>
          <cell r="F156"/>
          <cell r="G156"/>
          <cell r="H156"/>
          <cell r="I156"/>
          <cell r="J156"/>
          <cell r="K156"/>
          <cell r="L156"/>
          <cell r="M156">
            <v>20</v>
          </cell>
          <cell r="N156">
            <v>20</v>
          </cell>
          <cell r="O156">
            <v>20</v>
          </cell>
          <cell r="P156">
            <v>20</v>
          </cell>
          <cell r="Q156">
            <v>20</v>
          </cell>
          <cell r="R156">
            <v>24</v>
          </cell>
          <cell r="S156"/>
          <cell r="T156"/>
          <cell r="U156"/>
          <cell r="V156"/>
          <cell r="W156"/>
          <cell r="X156"/>
          <cell r="Y156"/>
          <cell r="Z156">
            <v>2</v>
          </cell>
          <cell r="AA156">
            <v>2</v>
          </cell>
          <cell r="AB156">
            <v>6</v>
          </cell>
          <cell r="AC156">
            <v>23</v>
          </cell>
          <cell r="AD156">
            <v>30</v>
          </cell>
          <cell r="AE156">
            <v>32</v>
          </cell>
        </row>
        <row r="157">
          <cell r="C157"/>
          <cell r="D157" t="str">
            <v>TOTAL PRESUPUESTO DE LA META</v>
          </cell>
          <cell r="E157">
            <v>2631488</v>
          </cell>
          <cell r="F157"/>
          <cell r="G157"/>
          <cell r="H157"/>
          <cell r="I157"/>
          <cell r="J157"/>
          <cell r="K157"/>
          <cell r="L157"/>
          <cell r="M157">
            <v>2631488</v>
          </cell>
          <cell r="N157">
            <v>2631488</v>
          </cell>
          <cell r="O157">
            <v>2631488</v>
          </cell>
          <cell r="P157">
            <v>2631488</v>
          </cell>
          <cell r="Q157">
            <v>2558252</v>
          </cell>
          <cell r="R157">
            <v>2544578</v>
          </cell>
          <cell r="S157"/>
          <cell r="T157"/>
          <cell r="U157"/>
          <cell r="V157"/>
          <cell r="W157"/>
          <cell r="X157"/>
          <cell r="Y157"/>
          <cell r="Z157">
            <v>66445</v>
          </cell>
          <cell r="AA157">
            <v>1601352</v>
          </cell>
          <cell r="AB157">
            <v>1601352</v>
          </cell>
          <cell r="AC157">
            <v>1601352</v>
          </cell>
          <cell r="AD157">
            <v>2697302</v>
          </cell>
          <cell r="AE157">
            <v>3024997</v>
          </cell>
        </row>
        <row r="158">
          <cell r="C158" t="str">
            <v>6-TUNJUELITO</v>
          </cell>
          <cell r="D158" t="str">
            <v>MAGNITUD  FÍSICA</v>
          </cell>
          <cell r="E158">
            <v>64</v>
          </cell>
          <cell r="F158"/>
          <cell r="G158"/>
          <cell r="H158"/>
          <cell r="I158"/>
          <cell r="J158"/>
          <cell r="K158"/>
          <cell r="L158"/>
          <cell r="M158">
            <v>64</v>
          </cell>
          <cell r="N158">
            <v>64</v>
          </cell>
          <cell r="O158">
            <v>64</v>
          </cell>
          <cell r="P158">
            <v>64</v>
          </cell>
          <cell r="Q158">
            <v>64</v>
          </cell>
          <cell r="R158">
            <v>77</v>
          </cell>
          <cell r="S158"/>
          <cell r="T158"/>
          <cell r="U158"/>
          <cell r="V158"/>
          <cell r="W158"/>
          <cell r="X158"/>
          <cell r="Y158"/>
          <cell r="Z158">
            <v>7</v>
          </cell>
          <cell r="AA158">
            <v>7</v>
          </cell>
          <cell r="AB158">
            <v>24</v>
          </cell>
          <cell r="AC158">
            <v>57</v>
          </cell>
          <cell r="AD158">
            <v>72</v>
          </cell>
          <cell r="AE158">
            <v>109</v>
          </cell>
        </row>
        <row r="159">
          <cell r="C159"/>
          <cell r="D159" t="str">
            <v>PRESUPUESTO VIGENCIA</v>
          </cell>
          <cell r="E159">
            <v>8321799</v>
          </cell>
          <cell r="F159"/>
          <cell r="G159"/>
          <cell r="H159"/>
          <cell r="I159"/>
          <cell r="J159"/>
          <cell r="K159"/>
          <cell r="L159"/>
          <cell r="M159">
            <v>8321799</v>
          </cell>
          <cell r="N159">
            <v>8321799</v>
          </cell>
          <cell r="O159">
            <v>8321799</v>
          </cell>
          <cell r="P159">
            <v>8321799</v>
          </cell>
          <cell r="Q159">
            <v>8090197</v>
          </cell>
          <cell r="R159">
            <v>8046956</v>
          </cell>
          <cell r="S159"/>
          <cell r="T159"/>
          <cell r="U159"/>
          <cell r="V159"/>
          <cell r="W159"/>
          <cell r="X159"/>
          <cell r="Y159"/>
          <cell r="Z159">
            <v>232558</v>
          </cell>
          <cell r="AA159">
            <v>6405407</v>
          </cell>
          <cell r="AB159">
            <v>6405407</v>
          </cell>
          <cell r="AC159">
            <v>6405407</v>
          </cell>
          <cell r="AD159">
            <v>9187685</v>
          </cell>
          <cell r="AE159">
            <v>10303895</v>
          </cell>
        </row>
        <row r="160">
          <cell r="C160"/>
          <cell r="D160" t="str">
            <v>MAGNITUD FÍSICA RESERVAS</v>
          </cell>
          <cell r="E160">
            <v>0</v>
          </cell>
          <cell r="F160"/>
          <cell r="G160"/>
          <cell r="H160"/>
          <cell r="I160"/>
          <cell r="J160"/>
          <cell r="K160"/>
          <cell r="L160"/>
          <cell r="M160">
            <v>0</v>
          </cell>
          <cell r="N160">
            <v>0</v>
          </cell>
          <cell r="O160">
            <v>0</v>
          </cell>
          <cell r="P160">
            <v>0</v>
          </cell>
          <cell r="Q160">
            <v>0</v>
          </cell>
          <cell r="R160">
            <v>0</v>
          </cell>
          <cell r="S160"/>
          <cell r="T160"/>
          <cell r="U160"/>
          <cell r="V160"/>
          <cell r="W160"/>
          <cell r="X160"/>
          <cell r="Y160"/>
          <cell r="Z160">
            <v>0</v>
          </cell>
          <cell r="AA160">
            <v>0</v>
          </cell>
          <cell r="AB160">
            <v>0</v>
          </cell>
          <cell r="AC160">
            <v>0</v>
          </cell>
          <cell r="AD160">
            <v>0</v>
          </cell>
          <cell r="AE160">
            <v>0</v>
          </cell>
        </row>
        <row r="161">
          <cell r="C161"/>
          <cell r="D161" t="str">
            <v>RESERVA PRESUPUESTAL</v>
          </cell>
          <cell r="E161">
            <v>0</v>
          </cell>
          <cell r="F161"/>
          <cell r="G161"/>
          <cell r="H161"/>
          <cell r="I161"/>
          <cell r="J161"/>
          <cell r="K161"/>
          <cell r="L161"/>
          <cell r="M161">
            <v>0</v>
          </cell>
          <cell r="N161">
            <v>0</v>
          </cell>
          <cell r="O161">
            <v>0</v>
          </cell>
          <cell r="P161">
            <v>0</v>
          </cell>
          <cell r="Q161">
            <v>0</v>
          </cell>
          <cell r="R161">
            <v>0</v>
          </cell>
          <cell r="S161"/>
          <cell r="T161"/>
          <cell r="U161"/>
          <cell r="V161"/>
          <cell r="W161"/>
          <cell r="X161"/>
          <cell r="Y161"/>
          <cell r="Z161">
            <v>0</v>
          </cell>
          <cell r="AA161">
            <v>0</v>
          </cell>
          <cell r="AB161">
            <v>0</v>
          </cell>
          <cell r="AC161">
            <v>0</v>
          </cell>
          <cell r="AD161">
            <v>0</v>
          </cell>
          <cell r="AE161">
            <v>0</v>
          </cell>
        </row>
        <row r="162">
          <cell r="C162"/>
          <cell r="D162" t="str">
            <v>TOTAL MAGNITUD FÍSICA</v>
          </cell>
          <cell r="E162">
            <v>64</v>
          </cell>
          <cell r="F162"/>
          <cell r="G162"/>
          <cell r="H162"/>
          <cell r="I162"/>
          <cell r="J162"/>
          <cell r="K162"/>
          <cell r="L162"/>
          <cell r="M162">
            <v>64</v>
          </cell>
          <cell r="N162">
            <v>64</v>
          </cell>
          <cell r="O162">
            <v>64</v>
          </cell>
          <cell r="P162">
            <v>64</v>
          </cell>
          <cell r="Q162">
            <v>64</v>
          </cell>
          <cell r="R162">
            <v>77</v>
          </cell>
          <cell r="S162"/>
          <cell r="T162"/>
          <cell r="U162"/>
          <cell r="V162"/>
          <cell r="W162"/>
          <cell r="X162"/>
          <cell r="Y162"/>
          <cell r="Z162">
            <v>7</v>
          </cell>
          <cell r="AA162">
            <v>7</v>
          </cell>
          <cell r="AB162">
            <v>24</v>
          </cell>
          <cell r="AC162">
            <v>57</v>
          </cell>
          <cell r="AD162">
            <v>72</v>
          </cell>
          <cell r="AE162">
            <v>109</v>
          </cell>
        </row>
        <row r="163">
          <cell r="C163"/>
          <cell r="D163" t="str">
            <v>TOTAL PRESUPUESTO DE LA META</v>
          </cell>
          <cell r="E163">
            <v>8321799</v>
          </cell>
          <cell r="F163"/>
          <cell r="G163"/>
          <cell r="H163"/>
          <cell r="I163"/>
          <cell r="J163"/>
          <cell r="K163"/>
          <cell r="L163"/>
          <cell r="M163">
            <v>8321799</v>
          </cell>
          <cell r="N163">
            <v>8321799</v>
          </cell>
          <cell r="O163">
            <v>8321799</v>
          </cell>
          <cell r="P163">
            <v>8321799</v>
          </cell>
          <cell r="Q163">
            <v>8090197</v>
          </cell>
          <cell r="R163">
            <v>8046956</v>
          </cell>
          <cell r="S163"/>
          <cell r="T163"/>
          <cell r="U163"/>
          <cell r="V163"/>
          <cell r="W163"/>
          <cell r="X163"/>
          <cell r="Y163"/>
          <cell r="Z163">
            <v>232558</v>
          </cell>
          <cell r="AA163">
            <v>6405407</v>
          </cell>
          <cell r="AB163">
            <v>6405407</v>
          </cell>
          <cell r="AC163">
            <v>6405407</v>
          </cell>
          <cell r="AD163">
            <v>9187685</v>
          </cell>
          <cell r="AE163">
            <v>10303895</v>
          </cell>
        </row>
        <row r="164">
          <cell r="C164" t="str">
            <v>7-BOSA</v>
          </cell>
          <cell r="D164" t="str">
            <v>MAGNITUD  FÍSICA</v>
          </cell>
          <cell r="E164">
            <v>76</v>
          </cell>
          <cell r="F164"/>
          <cell r="G164"/>
          <cell r="H164"/>
          <cell r="I164"/>
          <cell r="J164"/>
          <cell r="K164"/>
          <cell r="L164"/>
          <cell r="M164">
            <v>76</v>
          </cell>
          <cell r="N164">
            <v>76</v>
          </cell>
          <cell r="O164">
            <v>76</v>
          </cell>
          <cell r="P164">
            <v>76</v>
          </cell>
          <cell r="Q164">
            <v>76</v>
          </cell>
          <cell r="R164">
            <v>91</v>
          </cell>
          <cell r="S164"/>
          <cell r="T164"/>
          <cell r="U164"/>
          <cell r="V164"/>
          <cell r="W164"/>
          <cell r="X164"/>
          <cell r="Y164"/>
          <cell r="Z164">
            <v>17</v>
          </cell>
          <cell r="AA164">
            <v>22</v>
          </cell>
          <cell r="AB164">
            <v>30</v>
          </cell>
          <cell r="AC164">
            <v>47</v>
          </cell>
          <cell r="AD164">
            <v>74</v>
          </cell>
          <cell r="AE164">
            <v>89</v>
          </cell>
        </row>
        <row r="165">
          <cell r="C165"/>
          <cell r="D165" t="str">
            <v>PRESUPUESTO VIGENCIA</v>
          </cell>
          <cell r="E165">
            <v>9873702</v>
          </cell>
          <cell r="F165"/>
          <cell r="G165"/>
          <cell r="H165"/>
          <cell r="I165"/>
          <cell r="J165"/>
          <cell r="K165"/>
          <cell r="L165"/>
          <cell r="M165">
            <v>9873702</v>
          </cell>
          <cell r="N165">
            <v>9873702</v>
          </cell>
          <cell r="O165">
            <v>9873702</v>
          </cell>
          <cell r="P165">
            <v>9873702</v>
          </cell>
          <cell r="Q165">
            <v>9598910</v>
          </cell>
          <cell r="R165">
            <v>9547604</v>
          </cell>
          <cell r="S165"/>
          <cell r="T165"/>
          <cell r="U165"/>
          <cell r="V165"/>
          <cell r="W165"/>
          <cell r="X165"/>
          <cell r="Y165"/>
          <cell r="Z165">
            <v>564784</v>
          </cell>
          <cell r="AA165">
            <v>8006759</v>
          </cell>
          <cell r="AB165">
            <v>8006759</v>
          </cell>
          <cell r="AC165">
            <v>8006759</v>
          </cell>
          <cell r="AD165">
            <v>8006759</v>
          </cell>
          <cell r="AE165">
            <v>8413272</v>
          </cell>
        </row>
        <row r="166">
          <cell r="C166"/>
          <cell r="D166" t="str">
            <v>MAGNITUD FÍSICA RESERVAS</v>
          </cell>
          <cell r="E166">
            <v>0</v>
          </cell>
          <cell r="F166"/>
          <cell r="G166"/>
          <cell r="H166"/>
          <cell r="I166"/>
          <cell r="J166"/>
          <cell r="K166"/>
          <cell r="L166"/>
          <cell r="M166">
            <v>0</v>
          </cell>
          <cell r="N166">
            <v>0</v>
          </cell>
          <cell r="O166">
            <v>0</v>
          </cell>
          <cell r="P166">
            <v>0</v>
          </cell>
          <cell r="Q166">
            <v>0</v>
          </cell>
          <cell r="R166">
            <v>0</v>
          </cell>
          <cell r="S166"/>
          <cell r="T166"/>
          <cell r="U166"/>
          <cell r="V166"/>
          <cell r="W166"/>
          <cell r="X166"/>
          <cell r="Y166"/>
          <cell r="Z166">
            <v>0</v>
          </cell>
          <cell r="AA166">
            <v>0</v>
          </cell>
          <cell r="AB166">
            <v>0</v>
          </cell>
          <cell r="AC166">
            <v>0</v>
          </cell>
          <cell r="AD166">
            <v>0</v>
          </cell>
          <cell r="AE166">
            <v>0</v>
          </cell>
        </row>
        <row r="167">
          <cell r="C167"/>
          <cell r="D167" t="str">
            <v>RESERVA PRESUPUESTAL</v>
          </cell>
          <cell r="E167">
            <v>0</v>
          </cell>
          <cell r="F167"/>
          <cell r="G167"/>
          <cell r="H167"/>
          <cell r="I167"/>
          <cell r="J167"/>
          <cell r="K167"/>
          <cell r="L167"/>
          <cell r="M167">
            <v>0</v>
          </cell>
          <cell r="N167">
            <v>0</v>
          </cell>
          <cell r="O167">
            <v>0</v>
          </cell>
          <cell r="P167">
            <v>0</v>
          </cell>
          <cell r="Q167">
            <v>0</v>
          </cell>
          <cell r="R167">
            <v>0</v>
          </cell>
          <cell r="S167"/>
          <cell r="T167"/>
          <cell r="U167"/>
          <cell r="V167"/>
          <cell r="W167"/>
          <cell r="X167"/>
          <cell r="Y167"/>
          <cell r="Z167">
            <v>0</v>
          </cell>
          <cell r="AA167">
            <v>0</v>
          </cell>
          <cell r="AB167">
            <v>0</v>
          </cell>
          <cell r="AC167">
            <v>0</v>
          </cell>
          <cell r="AD167">
            <v>0</v>
          </cell>
          <cell r="AE167">
            <v>0</v>
          </cell>
        </row>
        <row r="168">
          <cell r="C168"/>
          <cell r="D168" t="str">
            <v>TOTAL MAGNITUD FÍSICA</v>
          </cell>
          <cell r="E168">
            <v>76</v>
          </cell>
          <cell r="F168"/>
          <cell r="G168"/>
          <cell r="H168"/>
          <cell r="I168"/>
          <cell r="J168"/>
          <cell r="K168"/>
          <cell r="L168"/>
          <cell r="M168">
            <v>76</v>
          </cell>
          <cell r="N168">
            <v>76</v>
          </cell>
          <cell r="O168">
            <v>76</v>
          </cell>
          <cell r="P168">
            <v>76</v>
          </cell>
          <cell r="Q168">
            <v>76</v>
          </cell>
          <cell r="R168">
            <v>91</v>
          </cell>
          <cell r="S168"/>
          <cell r="T168"/>
          <cell r="U168"/>
          <cell r="V168"/>
          <cell r="W168"/>
          <cell r="X168"/>
          <cell r="Y168"/>
          <cell r="Z168">
            <v>17</v>
          </cell>
          <cell r="AA168">
            <v>22</v>
          </cell>
          <cell r="AB168">
            <v>30</v>
          </cell>
          <cell r="AC168">
            <v>47</v>
          </cell>
          <cell r="AD168">
            <v>74</v>
          </cell>
          <cell r="AE168">
            <v>89</v>
          </cell>
        </row>
        <row r="169">
          <cell r="C169"/>
          <cell r="D169" t="str">
            <v>TOTAL PRESUPUESTO DE LA META</v>
          </cell>
          <cell r="E169">
            <v>9873702</v>
          </cell>
          <cell r="F169"/>
          <cell r="G169"/>
          <cell r="H169"/>
          <cell r="I169"/>
          <cell r="J169"/>
          <cell r="K169"/>
          <cell r="L169"/>
          <cell r="M169">
            <v>9873702</v>
          </cell>
          <cell r="N169">
            <v>9873702</v>
          </cell>
          <cell r="O169">
            <v>9873702</v>
          </cell>
          <cell r="P169">
            <v>9873702</v>
          </cell>
          <cell r="Q169">
            <v>9598910</v>
          </cell>
          <cell r="R169">
            <v>9547604</v>
          </cell>
          <cell r="S169"/>
          <cell r="T169"/>
          <cell r="U169"/>
          <cell r="V169"/>
          <cell r="W169"/>
          <cell r="X169"/>
          <cell r="Y169"/>
          <cell r="Z169">
            <v>564784</v>
          </cell>
          <cell r="AA169">
            <v>8006759</v>
          </cell>
          <cell r="AB169">
            <v>8006759</v>
          </cell>
          <cell r="AC169">
            <v>8006759</v>
          </cell>
          <cell r="AD169">
            <v>8006759</v>
          </cell>
          <cell r="AE169">
            <v>8413272</v>
          </cell>
        </row>
        <row r="170">
          <cell r="C170" t="str">
            <v>8-KENNEDY</v>
          </cell>
          <cell r="D170" t="str">
            <v>MAGNITUD  FÍSICA</v>
          </cell>
          <cell r="E170">
            <v>181</v>
          </cell>
          <cell r="F170"/>
          <cell r="G170"/>
          <cell r="H170"/>
          <cell r="I170"/>
          <cell r="J170"/>
          <cell r="K170"/>
          <cell r="L170"/>
          <cell r="M170">
            <v>181</v>
          </cell>
          <cell r="N170">
            <v>181</v>
          </cell>
          <cell r="O170">
            <v>181</v>
          </cell>
          <cell r="P170">
            <v>181</v>
          </cell>
          <cell r="Q170">
            <v>181</v>
          </cell>
          <cell r="R170">
            <v>217</v>
          </cell>
          <cell r="S170"/>
          <cell r="T170"/>
          <cell r="U170"/>
          <cell r="V170"/>
          <cell r="W170"/>
          <cell r="X170"/>
          <cell r="Y170"/>
          <cell r="Z170">
            <v>28</v>
          </cell>
          <cell r="AA170">
            <v>33</v>
          </cell>
          <cell r="AB170">
            <v>85</v>
          </cell>
          <cell r="AC170">
            <v>124</v>
          </cell>
          <cell r="AD170">
            <v>208</v>
          </cell>
          <cell r="AE170">
            <v>279</v>
          </cell>
        </row>
        <row r="171">
          <cell r="C171"/>
          <cell r="D171" t="str">
            <v>PRESUPUESTO VIGENCIA</v>
          </cell>
          <cell r="E171">
            <v>23548443</v>
          </cell>
          <cell r="F171"/>
          <cell r="G171"/>
          <cell r="H171"/>
          <cell r="I171"/>
          <cell r="J171"/>
          <cell r="K171"/>
          <cell r="L171"/>
          <cell r="M171">
            <v>23548443</v>
          </cell>
          <cell r="N171">
            <v>23548443</v>
          </cell>
          <cell r="O171">
            <v>23548443</v>
          </cell>
          <cell r="P171">
            <v>23548443</v>
          </cell>
          <cell r="Q171">
            <v>22893072</v>
          </cell>
          <cell r="R171">
            <v>22770710</v>
          </cell>
          <cell r="S171"/>
          <cell r="T171"/>
          <cell r="U171"/>
          <cell r="V171"/>
          <cell r="W171"/>
          <cell r="X171"/>
          <cell r="Y171"/>
          <cell r="Z171">
            <v>930233</v>
          </cell>
          <cell r="AA171">
            <v>22685817</v>
          </cell>
          <cell r="AB171">
            <v>22685817</v>
          </cell>
          <cell r="AC171">
            <v>22685817</v>
          </cell>
          <cell r="AD171">
            <v>23517102</v>
          </cell>
          <cell r="AE171">
            <v>26374189</v>
          </cell>
        </row>
        <row r="172">
          <cell r="C172"/>
          <cell r="D172" t="str">
            <v>MAGNITUD FÍSICA RESERVAS</v>
          </cell>
          <cell r="E172">
            <v>0</v>
          </cell>
          <cell r="F172"/>
          <cell r="G172"/>
          <cell r="H172"/>
          <cell r="I172"/>
          <cell r="J172"/>
          <cell r="K172"/>
          <cell r="L172"/>
          <cell r="M172">
            <v>0</v>
          </cell>
          <cell r="N172">
            <v>0</v>
          </cell>
          <cell r="O172">
            <v>0</v>
          </cell>
          <cell r="P172">
            <v>0</v>
          </cell>
          <cell r="Q172">
            <v>0</v>
          </cell>
          <cell r="R172">
            <v>0</v>
          </cell>
          <cell r="S172"/>
          <cell r="T172"/>
          <cell r="U172"/>
          <cell r="V172"/>
          <cell r="W172"/>
          <cell r="X172"/>
          <cell r="Y172"/>
          <cell r="Z172">
            <v>0</v>
          </cell>
          <cell r="AA172">
            <v>0</v>
          </cell>
          <cell r="AB172">
            <v>0</v>
          </cell>
          <cell r="AC172">
            <v>0</v>
          </cell>
          <cell r="AD172">
            <v>0</v>
          </cell>
          <cell r="AE172">
            <v>0</v>
          </cell>
        </row>
        <row r="173">
          <cell r="C173"/>
          <cell r="D173" t="str">
            <v>RESERVA PRESUPUESTAL</v>
          </cell>
          <cell r="E173">
            <v>0</v>
          </cell>
          <cell r="F173"/>
          <cell r="G173"/>
          <cell r="H173"/>
          <cell r="I173"/>
          <cell r="J173"/>
          <cell r="K173"/>
          <cell r="L173"/>
          <cell r="M173">
            <v>0</v>
          </cell>
          <cell r="N173">
            <v>0</v>
          </cell>
          <cell r="O173">
            <v>0</v>
          </cell>
          <cell r="P173">
            <v>0</v>
          </cell>
          <cell r="Q173">
            <v>0</v>
          </cell>
          <cell r="R173">
            <v>0</v>
          </cell>
          <cell r="S173"/>
          <cell r="T173"/>
          <cell r="U173"/>
          <cell r="V173"/>
          <cell r="W173"/>
          <cell r="X173"/>
          <cell r="Y173"/>
          <cell r="Z173">
            <v>0</v>
          </cell>
          <cell r="AA173">
            <v>0</v>
          </cell>
          <cell r="AB173">
            <v>0</v>
          </cell>
          <cell r="AC173">
            <v>0</v>
          </cell>
          <cell r="AD173">
            <v>0</v>
          </cell>
          <cell r="AE173">
            <v>0</v>
          </cell>
        </row>
        <row r="174">
          <cell r="C174"/>
          <cell r="D174" t="str">
            <v>TOTAL MAGNITUD FÍSICA</v>
          </cell>
          <cell r="E174">
            <v>181</v>
          </cell>
          <cell r="F174"/>
          <cell r="G174"/>
          <cell r="H174"/>
          <cell r="I174"/>
          <cell r="J174"/>
          <cell r="K174"/>
          <cell r="L174"/>
          <cell r="M174">
            <v>181</v>
          </cell>
          <cell r="N174">
            <v>181</v>
          </cell>
          <cell r="O174">
            <v>181</v>
          </cell>
          <cell r="P174">
            <v>181</v>
          </cell>
          <cell r="Q174">
            <v>181</v>
          </cell>
          <cell r="R174">
            <v>217</v>
          </cell>
          <cell r="S174"/>
          <cell r="T174"/>
          <cell r="U174"/>
          <cell r="V174"/>
          <cell r="W174"/>
          <cell r="X174"/>
          <cell r="Y174"/>
          <cell r="Z174">
            <v>28</v>
          </cell>
          <cell r="AA174">
            <v>33</v>
          </cell>
          <cell r="AB174">
            <v>85</v>
          </cell>
          <cell r="AC174">
            <v>124</v>
          </cell>
          <cell r="AD174">
            <v>208</v>
          </cell>
          <cell r="AE174">
            <v>279</v>
          </cell>
        </row>
        <row r="175">
          <cell r="C175"/>
          <cell r="D175" t="str">
            <v>TOTAL PRESUPUESTO DE LA META</v>
          </cell>
          <cell r="E175">
            <v>23548443</v>
          </cell>
          <cell r="F175"/>
          <cell r="G175"/>
          <cell r="H175"/>
          <cell r="I175"/>
          <cell r="J175"/>
          <cell r="K175"/>
          <cell r="L175"/>
          <cell r="M175">
            <v>23548443</v>
          </cell>
          <cell r="N175">
            <v>23548443</v>
          </cell>
          <cell r="O175">
            <v>23548443</v>
          </cell>
          <cell r="P175">
            <v>23548443</v>
          </cell>
          <cell r="Q175">
            <v>22893072</v>
          </cell>
          <cell r="R175">
            <v>22770710</v>
          </cell>
          <cell r="S175"/>
          <cell r="T175"/>
          <cell r="U175"/>
          <cell r="V175"/>
          <cell r="W175"/>
          <cell r="X175"/>
          <cell r="Y175"/>
          <cell r="Z175">
            <v>930233</v>
          </cell>
          <cell r="AA175">
            <v>22685817</v>
          </cell>
          <cell r="AB175">
            <v>22685817</v>
          </cell>
          <cell r="AC175">
            <v>22685817</v>
          </cell>
          <cell r="AD175">
            <v>23517102</v>
          </cell>
          <cell r="AE175">
            <v>26374189</v>
          </cell>
        </row>
        <row r="176">
          <cell r="C176" t="str">
            <v>9-FONTIBON</v>
          </cell>
          <cell r="D176" t="str">
            <v>MAGNITUD  FÍSICA</v>
          </cell>
          <cell r="E176">
            <v>220</v>
          </cell>
          <cell r="F176"/>
          <cell r="G176"/>
          <cell r="H176"/>
          <cell r="I176"/>
          <cell r="J176"/>
          <cell r="K176"/>
          <cell r="L176"/>
          <cell r="M176">
            <v>220</v>
          </cell>
          <cell r="N176">
            <v>220</v>
          </cell>
          <cell r="O176">
            <v>220</v>
          </cell>
          <cell r="P176">
            <v>220</v>
          </cell>
          <cell r="Q176">
            <v>220</v>
          </cell>
          <cell r="R176">
            <v>264</v>
          </cell>
          <cell r="S176"/>
          <cell r="T176"/>
          <cell r="U176"/>
          <cell r="V176"/>
          <cell r="W176"/>
          <cell r="X176"/>
          <cell r="Y176"/>
          <cell r="Z176">
            <v>23</v>
          </cell>
          <cell r="AA176">
            <v>28</v>
          </cell>
          <cell r="AB176">
            <v>91</v>
          </cell>
          <cell r="AC176">
            <v>150</v>
          </cell>
          <cell r="AD176">
            <v>182</v>
          </cell>
          <cell r="AE176">
            <v>297</v>
          </cell>
        </row>
        <row r="177">
          <cell r="C177"/>
          <cell r="D177" t="str">
            <v>PRESUPUESTO VIGENCIA</v>
          </cell>
          <cell r="E177">
            <v>28698961</v>
          </cell>
          <cell r="F177"/>
          <cell r="G177"/>
          <cell r="H177"/>
          <cell r="I177"/>
          <cell r="J177"/>
          <cell r="K177"/>
          <cell r="L177"/>
          <cell r="M177">
            <v>28698961</v>
          </cell>
          <cell r="N177">
            <v>28698961</v>
          </cell>
          <cell r="O177">
            <v>28698961</v>
          </cell>
          <cell r="P177">
            <v>28698961</v>
          </cell>
          <cell r="Q177">
            <v>27900246</v>
          </cell>
          <cell r="R177">
            <v>27751122</v>
          </cell>
          <cell r="S177"/>
          <cell r="T177"/>
          <cell r="U177"/>
          <cell r="V177"/>
          <cell r="W177"/>
          <cell r="X177"/>
          <cell r="Y177"/>
          <cell r="Z177">
            <v>764120</v>
          </cell>
          <cell r="AA177">
            <v>24287169</v>
          </cell>
          <cell r="AB177">
            <v>24287169</v>
          </cell>
          <cell r="AC177">
            <v>24287169</v>
          </cell>
          <cell r="AD177">
            <v>25034335</v>
          </cell>
          <cell r="AE177">
            <v>28075749</v>
          </cell>
        </row>
        <row r="178">
          <cell r="C178"/>
          <cell r="D178" t="str">
            <v>MAGNITUD FÍSICA RESERVAS</v>
          </cell>
          <cell r="E178">
            <v>0</v>
          </cell>
          <cell r="F178"/>
          <cell r="G178"/>
          <cell r="H178"/>
          <cell r="I178"/>
          <cell r="J178"/>
          <cell r="K178"/>
          <cell r="L178"/>
          <cell r="M178">
            <v>0</v>
          </cell>
          <cell r="N178">
            <v>0</v>
          </cell>
          <cell r="O178">
            <v>0</v>
          </cell>
          <cell r="P178">
            <v>0</v>
          </cell>
          <cell r="Q178">
            <v>0</v>
          </cell>
          <cell r="R178">
            <v>0</v>
          </cell>
          <cell r="S178"/>
          <cell r="T178"/>
          <cell r="U178"/>
          <cell r="V178"/>
          <cell r="W178"/>
          <cell r="X178"/>
          <cell r="Y178"/>
          <cell r="Z178">
            <v>0</v>
          </cell>
          <cell r="AA178">
            <v>0</v>
          </cell>
          <cell r="AB178">
            <v>0</v>
          </cell>
          <cell r="AC178">
            <v>0</v>
          </cell>
          <cell r="AD178">
            <v>0</v>
          </cell>
          <cell r="AE178">
            <v>0</v>
          </cell>
        </row>
        <row r="179">
          <cell r="C179"/>
          <cell r="D179" t="str">
            <v>RESERVA PRESUPUESTAL</v>
          </cell>
          <cell r="E179">
            <v>0</v>
          </cell>
          <cell r="F179"/>
          <cell r="G179"/>
          <cell r="H179"/>
          <cell r="I179"/>
          <cell r="J179"/>
          <cell r="K179"/>
          <cell r="L179"/>
          <cell r="M179">
            <v>0</v>
          </cell>
          <cell r="N179">
            <v>0</v>
          </cell>
          <cell r="O179">
            <v>0</v>
          </cell>
          <cell r="P179">
            <v>0</v>
          </cell>
          <cell r="Q179">
            <v>0</v>
          </cell>
          <cell r="R179">
            <v>0</v>
          </cell>
          <cell r="S179"/>
          <cell r="T179"/>
          <cell r="U179"/>
          <cell r="V179"/>
          <cell r="W179"/>
          <cell r="X179"/>
          <cell r="Y179"/>
          <cell r="Z179">
            <v>0</v>
          </cell>
          <cell r="AA179">
            <v>0</v>
          </cell>
          <cell r="AB179">
            <v>0</v>
          </cell>
          <cell r="AC179">
            <v>0</v>
          </cell>
          <cell r="AD179">
            <v>0</v>
          </cell>
          <cell r="AE179">
            <v>0</v>
          </cell>
        </row>
        <row r="180">
          <cell r="C180"/>
          <cell r="D180" t="str">
            <v>TOTAL MAGNITUD FÍSICA</v>
          </cell>
          <cell r="E180">
            <v>220</v>
          </cell>
          <cell r="F180"/>
          <cell r="G180"/>
          <cell r="H180"/>
          <cell r="I180"/>
          <cell r="J180"/>
          <cell r="K180"/>
          <cell r="L180"/>
          <cell r="M180">
            <v>220</v>
          </cell>
          <cell r="N180">
            <v>220</v>
          </cell>
          <cell r="O180">
            <v>220</v>
          </cell>
          <cell r="P180">
            <v>220</v>
          </cell>
          <cell r="Q180">
            <v>220</v>
          </cell>
          <cell r="R180">
            <v>264</v>
          </cell>
          <cell r="S180"/>
          <cell r="T180"/>
          <cell r="U180"/>
          <cell r="V180"/>
          <cell r="W180"/>
          <cell r="X180"/>
          <cell r="Y180"/>
          <cell r="Z180">
            <v>23</v>
          </cell>
          <cell r="AA180">
            <v>28</v>
          </cell>
          <cell r="AB180">
            <v>91</v>
          </cell>
          <cell r="AC180">
            <v>150</v>
          </cell>
          <cell r="AD180">
            <v>182</v>
          </cell>
          <cell r="AE180">
            <v>297</v>
          </cell>
        </row>
        <row r="181">
          <cell r="C181"/>
          <cell r="D181" t="str">
            <v>TOTAL PRESUPUESTO DE LA META</v>
          </cell>
          <cell r="E181">
            <v>28698961</v>
          </cell>
          <cell r="F181"/>
          <cell r="G181"/>
          <cell r="H181"/>
          <cell r="I181"/>
          <cell r="J181"/>
          <cell r="K181"/>
          <cell r="L181"/>
          <cell r="M181">
            <v>28698961</v>
          </cell>
          <cell r="N181">
            <v>28698961</v>
          </cell>
          <cell r="O181">
            <v>28698961</v>
          </cell>
          <cell r="P181">
            <v>28698961</v>
          </cell>
          <cell r="Q181">
            <v>27900246</v>
          </cell>
          <cell r="R181">
            <v>27751122</v>
          </cell>
          <cell r="S181"/>
          <cell r="T181"/>
          <cell r="U181"/>
          <cell r="V181"/>
          <cell r="W181"/>
          <cell r="X181"/>
          <cell r="Y181"/>
          <cell r="Z181">
            <v>764120</v>
          </cell>
          <cell r="AA181">
            <v>24287169</v>
          </cell>
          <cell r="AB181">
            <v>24287169</v>
          </cell>
          <cell r="AC181">
            <v>24287169</v>
          </cell>
          <cell r="AD181">
            <v>25034335</v>
          </cell>
          <cell r="AE181">
            <v>28075749</v>
          </cell>
        </row>
        <row r="182">
          <cell r="C182" t="str">
            <v>10-ENGATIVA</v>
          </cell>
          <cell r="D182" t="str">
            <v>MAGNITUD  FÍSICA</v>
          </cell>
          <cell r="E182">
            <v>548</v>
          </cell>
          <cell r="F182"/>
          <cell r="G182"/>
          <cell r="H182"/>
          <cell r="I182"/>
          <cell r="J182"/>
          <cell r="K182"/>
          <cell r="L182"/>
          <cell r="M182">
            <v>548</v>
          </cell>
          <cell r="N182">
            <v>548</v>
          </cell>
          <cell r="O182">
            <v>548</v>
          </cell>
          <cell r="P182">
            <v>548</v>
          </cell>
          <cell r="Q182">
            <v>548</v>
          </cell>
          <cell r="R182">
            <v>657</v>
          </cell>
          <cell r="S182"/>
          <cell r="T182"/>
          <cell r="U182"/>
          <cell r="V182"/>
          <cell r="W182"/>
          <cell r="X182"/>
          <cell r="Y182"/>
          <cell r="Z182">
            <v>78</v>
          </cell>
          <cell r="AA182">
            <v>98</v>
          </cell>
          <cell r="AB182">
            <v>176</v>
          </cell>
          <cell r="AC182">
            <v>324</v>
          </cell>
          <cell r="AD182">
            <v>415</v>
          </cell>
          <cell r="AE182">
            <v>652</v>
          </cell>
        </row>
        <row r="183">
          <cell r="C183"/>
          <cell r="D183" t="str">
            <v>PRESUPUESTO VIGENCIA</v>
          </cell>
          <cell r="E183">
            <v>71185121</v>
          </cell>
          <cell r="F183"/>
          <cell r="G183"/>
          <cell r="H183"/>
          <cell r="I183"/>
          <cell r="J183"/>
          <cell r="K183"/>
          <cell r="L183"/>
          <cell r="M183">
            <v>71185121</v>
          </cell>
          <cell r="N183">
            <v>71185121</v>
          </cell>
          <cell r="O183">
            <v>71185121</v>
          </cell>
          <cell r="P183">
            <v>71185121</v>
          </cell>
          <cell r="Q183">
            <v>69203984</v>
          </cell>
          <cell r="R183">
            <v>68834096</v>
          </cell>
          <cell r="S183"/>
          <cell r="T183"/>
          <cell r="U183"/>
          <cell r="V183"/>
          <cell r="W183"/>
          <cell r="X183"/>
          <cell r="Y183"/>
          <cell r="Z183">
            <v>2591362</v>
          </cell>
          <cell r="AA183">
            <v>46972986</v>
          </cell>
          <cell r="AB183">
            <v>46972986</v>
          </cell>
          <cell r="AC183">
            <v>46972986</v>
          </cell>
          <cell r="AD183">
            <v>53147933</v>
          </cell>
          <cell r="AE183">
            <v>61351043</v>
          </cell>
        </row>
        <row r="184">
          <cell r="C184"/>
          <cell r="D184" t="str">
            <v>MAGNITUD FÍSICA RESERVAS</v>
          </cell>
          <cell r="E184">
            <v>0</v>
          </cell>
          <cell r="F184"/>
          <cell r="G184"/>
          <cell r="H184"/>
          <cell r="I184"/>
          <cell r="J184"/>
          <cell r="K184"/>
          <cell r="L184"/>
          <cell r="M184">
            <v>0</v>
          </cell>
          <cell r="N184">
            <v>0</v>
          </cell>
          <cell r="O184">
            <v>0</v>
          </cell>
          <cell r="P184">
            <v>0</v>
          </cell>
          <cell r="Q184">
            <v>0</v>
          </cell>
          <cell r="R184">
            <v>0</v>
          </cell>
          <cell r="S184"/>
          <cell r="T184"/>
          <cell r="U184"/>
          <cell r="V184"/>
          <cell r="W184"/>
          <cell r="X184"/>
          <cell r="Y184"/>
          <cell r="Z184">
            <v>0</v>
          </cell>
          <cell r="AA184">
            <v>0</v>
          </cell>
          <cell r="AB184">
            <v>0</v>
          </cell>
          <cell r="AC184">
            <v>0</v>
          </cell>
          <cell r="AD184">
            <v>0</v>
          </cell>
          <cell r="AE184">
            <v>0</v>
          </cell>
        </row>
        <row r="185">
          <cell r="C185"/>
          <cell r="D185" t="str">
            <v>RESERVA PRESUPUESTAL</v>
          </cell>
          <cell r="E185">
            <v>0</v>
          </cell>
          <cell r="F185"/>
          <cell r="G185"/>
          <cell r="H185"/>
          <cell r="I185"/>
          <cell r="J185"/>
          <cell r="K185"/>
          <cell r="L185"/>
          <cell r="M185">
            <v>0</v>
          </cell>
          <cell r="N185">
            <v>0</v>
          </cell>
          <cell r="O185">
            <v>0</v>
          </cell>
          <cell r="P185">
            <v>0</v>
          </cell>
          <cell r="Q185">
            <v>0</v>
          </cell>
          <cell r="R185">
            <v>0</v>
          </cell>
          <cell r="S185"/>
          <cell r="T185"/>
          <cell r="U185"/>
          <cell r="V185"/>
          <cell r="W185"/>
          <cell r="X185"/>
          <cell r="Y185"/>
          <cell r="Z185">
            <v>0</v>
          </cell>
          <cell r="AA185">
            <v>0</v>
          </cell>
          <cell r="AB185">
            <v>0</v>
          </cell>
          <cell r="AC185">
            <v>0</v>
          </cell>
          <cell r="AD185">
            <v>0</v>
          </cell>
          <cell r="AE185">
            <v>0</v>
          </cell>
        </row>
        <row r="186">
          <cell r="C186"/>
          <cell r="D186" t="str">
            <v>TOTAL MAGNITUD FÍSICA</v>
          </cell>
          <cell r="E186">
            <v>548</v>
          </cell>
          <cell r="F186"/>
          <cell r="G186"/>
          <cell r="H186"/>
          <cell r="I186"/>
          <cell r="J186"/>
          <cell r="K186"/>
          <cell r="L186"/>
          <cell r="M186">
            <v>548</v>
          </cell>
          <cell r="N186">
            <v>548</v>
          </cell>
          <cell r="O186">
            <v>548</v>
          </cell>
          <cell r="P186">
            <v>548</v>
          </cell>
          <cell r="Q186">
            <v>548</v>
          </cell>
          <cell r="R186">
            <v>657</v>
          </cell>
          <cell r="S186"/>
          <cell r="T186"/>
          <cell r="U186"/>
          <cell r="V186"/>
          <cell r="W186"/>
          <cell r="X186"/>
          <cell r="Y186"/>
          <cell r="Z186">
            <v>78</v>
          </cell>
          <cell r="AA186">
            <v>98</v>
          </cell>
          <cell r="AB186">
            <v>176</v>
          </cell>
          <cell r="AC186">
            <v>324</v>
          </cell>
          <cell r="AD186">
            <v>415</v>
          </cell>
          <cell r="AE186">
            <v>652</v>
          </cell>
        </row>
        <row r="187">
          <cell r="C187"/>
          <cell r="D187" t="str">
            <v>TOTAL PRESUPUESTO DE LA META</v>
          </cell>
          <cell r="E187">
            <v>71185121</v>
          </cell>
          <cell r="F187"/>
          <cell r="G187"/>
          <cell r="H187"/>
          <cell r="I187"/>
          <cell r="J187"/>
          <cell r="K187"/>
          <cell r="L187"/>
          <cell r="M187">
            <v>71185121</v>
          </cell>
          <cell r="N187">
            <v>71185121</v>
          </cell>
          <cell r="O187">
            <v>71185121</v>
          </cell>
          <cell r="P187">
            <v>71185121</v>
          </cell>
          <cell r="Q187">
            <v>69203984</v>
          </cell>
          <cell r="R187">
            <v>68834096</v>
          </cell>
          <cell r="S187"/>
          <cell r="T187"/>
          <cell r="U187"/>
          <cell r="V187"/>
          <cell r="W187"/>
          <cell r="X187"/>
          <cell r="Y187"/>
          <cell r="Z187">
            <v>2591362</v>
          </cell>
          <cell r="AA187">
            <v>46972986</v>
          </cell>
          <cell r="AB187">
            <v>46972986</v>
          </cell>
          <cell r="AC187">
            <v>46972986</v>
          </cell>
          <cell r="AD187">
            <v>53147933</v>
          </cell>
          <cell r="AE187">
            <v>61351043</v>
          </cell>
        </row>
        <row r="188">
          <cell r="C188" t="str">
            <v>11-SUBA</v>
          </cell>
          <cell r="D188" t="str">
            <v>MAGNITUD  FÍSICA</v>
          </cell>
          <cell r="E188">
            <v>147</v>
          </cell>
          <cell r="F188"/>
          <cell r="G188"/>
          <cell r="H188"/>
          <cell r="I188"/>
          <cell r="J188"/>
          <cell r="K188"/>
          <cell r="L188"/>
          <cell r="M188">
            <v>147</v>
          </cell>
          <cell r="N188">
            <v>147</v>
          </cell>
          <cell r="O188">
            <v>147</v>
          </cell>
          <cell r="P188">
            <v>147</v>
          </cell>
          <cell r="Q188">
            <v>147</v>
          </cell>
          <cell r="R188">
            <v>177</v>
          </cell>
          <cell r="S188"/>
          <cell r="T188"/>
          <cell r="U188"/>
          <cell r="V188"/>
          <cell r="W188"/>
          <cell r="X188"/>
          <cell r="Y188"/>
          <cell r="Z188">
            <v>23</v>
          </cell>
          <cell r="AA188">
            <v>28</v>
          </cell>
          <cell r="AB188">
            <v>57</v>
          </cell>
          <cell r="AC188">
            <v>125</v>
          </cell>
          <cell r="AD188">
            <v>161</v>
          </cell>
          <cell r="AE188">
            <v>203</v>
          </cell>
        </row>
        <row r="189">
          <cell r="C189"/>
          <cell r="D189" t="str">
            <v>PRESUPUESTO VIGENCIA</v>
          </cell>
          <cell r="E189">
            <v>19140138</v>
          </cell>
          <cell r="F189"/>
          <cell r="G189"/>
          <cell r="H189"/>
          <cell r="I189"/>
          <cell r="J189"/>
          <cell r="K189"/>
          <cell r="L189"/>
          <cell r="M189">
            <v>19140138</v>
          </cell>
          <cell r="N189">
            <v>19140138</v>
          </cell>
          <cell r="O189">
            <v>19140138</v>
          </cell>
          <cell r="P189">
            <v>19140138</v>
          </cell>
          <cell r="Q189">
            <v>18607454</v>
          </cell>
          <cell r="R189">
            <v>18507999</v>
          </cell>
          <cell r="S189"/>
          <cell r="T189"/>
          <cell r="U189"/>
          <cell r="V189"/>
          <cell r="W189"/>
          <cell r="X189"/>
          <cell r="Y189"/>
          <cell r="Z189">
            <v>764120</v>
          </cell>
          <cell r="AA189">
            <v>15212842</v>
          </cell>
          <cell r="AB189">
            <v>15212842</v>
          </cell>
          <cell r="AC189">
            <v>15212842</v>
          </cell>
          <cell r="AD189">
            <v>17111010</v>
          </cell>
          <cell r="AE189">
            <v>19189822</v>
          </cell>
        </row>
        <row r="190">
          <cell r="C190"/>
          <cell r="D190" t="str">
            <v>MAGNITUD FÍSICA RESERVAS</v>
          </cell>
          <cell r="E190">
            <v>0</v>
          </cell>
          <cell r="F190"/>
          <cell r="G190"/>
          <cell r="H190"/>
          <cell r="I190"/>
          <cell r="J190"/>
          <cell r="K190"/>
          <cell r="L190"/>
          <cell r="M190">
            <v>0</v>
          </cell>
          <cell r="N190">
            <v>0</v>
          </cell>
          <cell r="O190">
            <v>0</v>
          </cell>
          <cell r="P190">
            <v>0</v>
          </cell>
          <cell r="Q190">
            <v>0</v>
          </cell>
          <cell r="R190">
            <v>0</v>
          </cell>
          <cell r="S190"/>
          <cell r="T190"/>
          <cell r="U190"/>
          <cell r="V190"/>
          <cell r="W190"/>
          <cell r="X190"/>
          <cell r="Y190"/>
          <cell r="Z190">
            <v>0</v>
          </cell>
          <cell r="AA190">
            <v>0</v>
          </cell>
          <cell r="AB190">
            <v>0</v>
          </cell>
          <cell r="AC190">
            <v>0</v>
          </cell>
          <cell r="AD190">
            <v>0</v>
          </cell>
          <cell r="AE190">
            <v>0</v>
          </cell>
        </row>
        <row r="191">
          <cell r="C191"/>
          <cell r="D191" t="str">
            <v>RESERVA PRESUPUESTAL</v>
          </cell>
          <cell r="E191">
            <v>0</v>
          </cell>
          <cell r="F191"/>
          <cell r="G191"/>
          <cell r="H191"/>
          <cell r="I191"/>
          <cell r="J191"/>
          <cell r="K191"/>
          <cell r="L191"/>
          <cell r="M191">
            <v>0</v>
          </cell>
          <cell r="N191">
            <v>0</v>
          </cell>
          <cell r="O191">
            <v>0</v>
          </cell>
          <cell r="P191">
            <v>0</v>
          </cell>
          <cell r="Q191">
            <v>0</v>
          </cell>
          <cell r="R191">
            <v>0</v>
          </cell>
          <cell r="S191"/>
          <cell r="T191"/>
          <cell r="U191"/>
          <cell r="V191"/>
          <cell r="W191"/>
          <cell r="X191"/>
          <cell r="Y191"/>
          <cell r="Z191">
            <v>0</v>
          </cell>
          <cell r="AA191">
            <v>0</v>
          </cell>
          <cell r="AB191">
            <v>0</v>
          </cell>
          <cell r="AC191">
            <v>0</v>
          </cell>
          <cell r="AD191">
            <v>0</v>
          </cell>
          <cell r="AE191">
            <v>0</v>
          </cell>
        </row>
        <row r="192">
          <cell r="C192"/>
          <cell r="D192" t="str">
            <v>TOTAL MAGNITUD FÍSICA</v>
          </cell>
          <cell r="E192">
            <v>147</v>
          </cell>
          <cell r="F192"/>
          <cell r="G192"/>
          <cell r="H192"/>
          <cell r="I192"/>
          <cell r="J192"/>
          <cell r="K192"/>
          <cell r="L192"/>
          <cell r="M192">
            <v>147</v>
          </cell>
          <cell r="N192">
            <v>147</v>
          </cell>
          <cell r="O192">
            <v>147</v>
          </cell>
          <cell r="P192">
            <v>147</v>
          </cell>
          <cell r="Q192">
            <v>147</v>
          </cell>
          <cell r="R192">
            <v>177</v>
          </cell>
          <cell r="S192"/>
          <cell r="T192"/>
          <cell r="U192"/>
          <cell r="V192"/>
          <cell r="W192"/>
          <cell r="X192"/>
          <cell r="Y192"/>
          <cell r="Z192">
            <v>23</v>
          </cell>
          <cell r="AA192">
            <v>28</v>
          </cell>
          <cell r="AB192">
            <v>57</v>
          </cell>
          <cell r="AC192">
            <v>125</v>
          </cell>
          <cell r="AD192">
            <v>161</v>
          </cell>
          <cell r="AE192">
            <v>203</v>
          </cell>
        </row>
        <row r="193">
          <cell r="C193"/>
          <cell r="D193" t="str">
            <v>TOTAL PRESUPUESTO DE LA META</v>
          </cell>
          <cell r="E193">
            <v>19140138</v>
          </cell>
          <cell r="F193"/>
          <cell r="G193"/>
          <cell r="H193"/>
          <cell r="I193"/>
          <cell r="J193"/>
          <cell r="K193"/>
          <cell r="L193"/>
          <cell r="M193">
            <v>19140138</v>
          </cell>
          <cell r="N193">
            <v>19140138</v>
          </cell>
          <cell r="O193">
            <v>19140138</v>
          </cell>
          <cell r="P193">
            <v>19140138</v>
          </cell>
          <cell r="Q193">
            <v>18607454</v>
          </cell>
          <cell r="R193">
            <v>18507999</v>
          </cell>
          <cell r="S193"/>
          <cell r="T193"/>
          <cell r="U193"/>
          <cell r="V193"/>
          <cell r="W193"/>
          <cell r="X193"/>
          <cell r="Y193"/>
          <cell r="Z193">
            <v>764120</v>
          </cell>
          <cell r="AA193">
            <v>15212842</v>
          </cell>
          <cell r="AB193">
            <v>15212842</v>
          </cell>
          <cell r="AC193">
            <v>15212842</v>
          </cell>
          <cell r="AD193">
            <v>17111010</v>
          </cell>
          <cell r="AE193">
            <v>19189822</v>
          </cell>
        </row>
        <row r="194">
          <cell r="C194" t="str">
            <v>12-BARRIOS UNIDOS</v>
          </cell>
          <cell r="D194" t="str">
            <v>MAGNITUD  FÍSICA</v>
          </cell>
          <cell r="E194">
            <v>168</v>
          </cell>
          <cell r="F194"/>
          <cell r="G194"/>
          <cell r="H194"/>
          <cell r="I194"/>
          <cell r="J194"/>
          <cell r="K194"/>
          <cell r="L194"/>
          <cell r="M194">
            <v>168</v>
          </cell>
          <cell r="N194">
            <v>168</v>
          </cell>
          <cell r="O194">
            <v>168</v>
          </cell>
          <cell r="P194">
            <v>168</v>
          </cell>
          <cell r="Q194">
            <v>168</v>
          </cell>
          <cell r="R194">
            <v>202</v>
          </cell>
          <cell r="S194"/>
          <cell r="T194"/>
          <cell r="U194"/>
          <cell r="V194"/>
          <cell r="W194"/>
          <cell r="X194"/>
          <cell r="Y194"/>
          <cell r="Z194">
            <v>26</v>
          </cell>
          <cell r="AA194">
            <v>26</v>
          </cell>
          <cell r="AB194">
            <v>59</v>
          </cell>
          <cell r="AC194">
            <v>136</v>
          </cell>
          <cell r="AD194">
            <v>154</v>
          </cell>
          <cell r="AE194">
            <v>203</v>
          </cell>
        </row>
        <row r="195">
          <cell r="C195"/>
          <cell r="D195" t="str">
            <v>PRESUPUESTO VIGENCIA</v>
          </cell>
          <cell r="E195">
            <v>21839100</v>
          </cell>
          <cell r="F195"/>
          <cell r="G195"/>
          <cell r="H195"/>
          <cell r="I195"/>
          <cell r="J195"/>
          <cell r="K195"/>
          <cell r="L195"/>
          <cell r="M195">
            <v>21839100</v>
          </cell>
          <cell r="N195">
            <v>21839100</v>
          </cell>
          <cell r="O195">
            <v>21839100</v>
          </cell>
          <cell r="P195">
            <v>21839100</v>
          </cell>
          <cell r="Q195">
            <v>21231301</v>
          </cell>
          <cell r="R195">
            <v>21117822</v>
          </cell>
          <cell r="S195"/>
          <cell r="T195"/>
          <cell r="U195"/>
          <cell r="V195"/>
          <cell r="W195"/>
          <cell r="X195"/>
          <cell r="Y195"/>
          <cell r="Z195">
            <v>863787</v>
          </cell>
          <cell r="AA195">
            <v>15746626</v>
          </cell>
          <cell r="AB195">
            <v>15746626</v>
          </cell>
          <cell r="AC195">
            <v>15746626</v>
          </cell>
          <cell r="AD195">
            <v>17111010</v>
          </cell>
          <cell r="AE195">
            <v>19189822</v>
          </cell>
        </row>
        <row r="196">
          <cell r="C196"/>
          <cell r="D196" t="str">
            <v>MAGNITUD FÍSICA RESERVAS</v>
          </cell>
          <cell r="E196">
            <v>0</v>
          </cell>
          <cell r="F196"/>
          <cell r="G196"/>
          <cell r="H196"/>
          <cell r="I196"/>
          <cell r="J196"/>
          <cell r="K196"/>
          <cell r="L196"/>
          <cell r="M196">
            <v>0</v>
          </cell>
          <cell r="N196">
            <v>0</v>
          </cell>
          <cell r="O196">
            <v>0</v>
          </cell>
          <cell r="P196">
            <v>0</v>
          </cell>
          <cell r="Q196">
            <v>0</v>
          </cell>
          <cell r="R196">
            <v>0</v>
          </cell>
          <cell r="S196"/>
          <cell r="T196"/>
          <cell r="U196"/>
          <cell r="V196"/>
          <cell r="W196"/>
          <cell r="X196"/>
          <cell r="Y196"/>
          <cell r="Z196">
            <v>0</v>
          </cell>
          <cell r="AA196">
            <v>0</v>
          </cell>
          <cell r="AB196">
            <v>0</v>
          </cell>
          <cell r="AC196">
            <v>0</v>
          </cell>
          <cell r="AD196">
            <v>0</v>
          </cell>
          <cell r="AE196">
            <v>0</v>
          </cell>
        </row>
        <row r="197">
          <cell r="C197"/>
          <cell r="D197" t="str">
            <v>RESERVA PRESUPUESTAL</v>
          </cell>
          <cell r="E197">
            <v>0</v>
          </cell>
          <cell r="F197"/>
          <cell r="G197"/>
          <cell r="H197"/>
          <cell r="I197"/>
          <cell r="J197"/>
          <cell r="K197"/>
          <cell r="L197"/>
          <cell r="M197">
            <v>0</v>
          </cell>
          <cell r="N197">
            <v>0</v>
          </cell>
          <cell r="O197">
            <v>0</v>
          </cell>
          <cell r="P197">
            <v>0</v>
          </cell>
          <cell r="Q197">
            <v>0</v>
          </cell>
          <cell r="R197">
            <v>0</v>
          </cell>
          <cell r="S197"/>
          <cell r="T197"/>
          <cell r="U197"/>
          <cell r="V197"/>
          <cell r="W197"/>
          <cell r="X197"/>
          <cell r="Y197"/>
          <cell r="Z197">
            <v>0</v>
          </cell>
          <cell r="AA197">
            <v>0</v>
          </cell>
          <cell r="AB197">
            <v>0</v>
          </cell>
          <cell r="AC197">
            <v>0</v>
          </cell>
          <cell r="AD197">
            <v>0</v>
          </cell>
          <cell r="AE197">
            <v>0</v>
          </cell>
        </row>
        <row r="198">
          <cell r="C198"/>
          <cell r="D198" t="str">
            <v>TOTAL MAGNITUD FÍSICA</v>
          </cell>
          <cell r="E198">
            <v>168</v>
          </cell>
          <cell r="F198"/>
          <cell r="G198"/>
          <cell r="H198"/>
          <cell r="I198"/>
          <cell r="J198"/>
          <cell r="K198"/>
          <cell r="L198"/>
          <cell r="M198">
            <v>168</v>
          </cell>
          <cell r="N198">
            <v>168</v>
          </cell>
          <cell r="O198">
            <v>168</v>
          </cell>
          <cell r="P198">
            <v>168</v>
          </cell>
          <cell r="Q198">
            <v>168</v>
          </cell>
          <cell r="R198">
            <v>202</v>
          </cell>
          <cell r="S198"/>
          <cell r="T198"/>
          <cell r="U198"/>
          <cell r="V198"/>
          <cell r="W198"/>
          <cell r="X198"/>
          <cell r="Y198"/>
          <cell r="Z198">
            <v>26</v>
          </cell>
          <cell r="AA198">
            <v>26</v>
          </cell>
          <cell r="AB198">
            <v>59</v>
          </cell>
          <cell r="AC198">
            <v>136</v>
          </cell>
          <cell r="AD198">
            <v>154</v>
          </cell>
          <cell r="AE198">
            <v>203</v>
          </cell>
        </row>
        <row r="199">
          <cell r="C199"/>
          <cell r="D199" t="str">
            <v>TOTAL PRESUPUESTO DE LA META</v>
          </cell>
          <cell r="E199">
            <v>21839100</v>
          </cell>
          <cell r="F199"/>
          <cell r="G199"/>
          <cell r="H199"/>
          <cell r="I199"/>
          <cell r="J199"/>
          <cell r="K199"/>
          <cell r="L199"/>
          <cell r="M199">
            <v>21839100</v>
          </cell>
          <cell r="N199">
            <v>21839100</v>
          </cell>
          <cell r="O199">
            <v>21839100</v>
          </cell>
          <cell r="P199">
            <v>21839100</v>
          </cell>
          <cell r="Q199">
            <v>21231301</v>
          </cell>
          <cell r="R199">
            <v>21117822</v>
          </cell>
          <cell r="S199"/>
          <cell r="T199"/>
          <cell r="U199"/>
          <cell r="V199"/>
          <cell r="W199"/>
          <cell r="X199"/>
          <cell r="Y199"/>
          <cell r="Z199">
            <v>863787</v>
          </cell>
          <cell r="AA199">
            <v>15746626</v>
          </cell>
          <cell r="AB199">
            <v>15746626</v>
          </cell>
          <cell r="AC199">
            <v>15746626</v>
          </cell>
          <cell r="AD199">
            <v>17111010</v>
          </cell>
          <cell r="AE199">
            <v>19189822</v>
          </cell>
        </row>
        <row r="200">
          <cell r="C200" t="str">
            <v>13-TEUSAQUILLO</v>
          </cell>
          <cell r="D200" t="str">
            <v>MAGNITUD  FÍSICA</v>
          </cell>
          <cell r="E200">
            <v>20</v>
          </cell>
          <cell r="F200"/>
          <cell r="G200"/>
          <cell r="H200"/>
          <cell r="I200"/>
          <cell r="J200"/>
          <cell r="K200"/>
          <cell r="L200"/>
          <cell r="M200">
            <v>20</v>
          </cell>
          <cell r="N200">
            <v>20</v>
          </cell>
          <cell r="O200">
            <v>20</v>
          </cell>
          <cell r="P200">
            <v>20</v>
          </cell>
          <cell r="Q200">
            <v>20</v>
          </cell>
          <cell r="R200">
            <v>24</v>
          </cell>
          <cell r="S200"/>
          <cell r="T200"/>
          <cell r="U200"/>
          <cell r="V200"/>
          <cell r="W200"/>
          <cell r="X200"/>
          <cell r="Y200"/>
          <cell r="Z200">
            <v>2</v>
          </cell>
          <cell r="AA200">
            <v>2</v>
          </cell>
          <cell r="AB200">
            <v>6</v>
          </cell>
          <cell r="AC200">
            <v>11</v>
          </cell>
          <cell r="AD200">
            <v>36</v>
          </cell>
          <cell r="AE200">
            <v>42</v>
          </cell>
        </row>
        <row r="201">
          <cell r="C201"/>
          <cell r="D201" t="str">
            <v>PRESUPUESTO VIGENCIA</v>
          </cell>
          <cell r="E201">
            <v>2564014</v>
          </cell>
          <cell r="F201"/>
          <cell r="G201"/>
          <cell r="H201"/>
          <cell r="I201"/>
          <cell r="J201"/>
          <cell r="K201"/>
          <cell r="L201"/>
          <cell r="M201">
            <v>2564014</v>
          </cell>
          <cell r="N201">
            <v>2564014</v>
          </cell>
          <cell r="O201">
            <v>2564014</v>
          </cell>
          <cell r="P201">
            <v>2564014</v>
          </cell>
          <cell r="Q201">
            <v>2492655</v>
          </cell>
          <cell r="R201">
            <v>2479332</v>
          </cell>
          <cell r="S201"/>
          <cell r="T201"/>
          <cell r="U201"/>
          <cell r="V201"/>
          <cell r="W201"/>
          <cell r="X201"/>
          <cell r="Y201"/>
          <cell r="Z201">
            <v>66445</v>
          </cell>
          <cell r="AA201">
            <v>1601352</v>
          </cell>
          <cell r="AB201">
            <v>1601352</v>
          </cell>
          <cell r="AC201">
            <v>1601352</v>
          </cell>
          <cell r="AD201">
            <v>3540209</v>
          </cell>
          <cell r="AE201">
            <v>3970308</v>
          </cell>
        </row>
        <row r="202">
          <cell r="C202"/>
          <cell r="D202" t="str">
            <v>MAGNITUD FÍSICA RESERVAS</v>
          </cell>
          <cell r="E202">
            <v>0</v>
          </cell>
          <cell r="F202"/>
          <cell r="G202"/>
          <cell r="H202"/>
          <cell r="I202"/>
          <cell r="J202"/>
          <cell r="K202"/>
          <cell r="L202"/>
          <cell r="M202">
            <v>0</v>
          </cell>
          <cell r="N202">
            <v>0</v>
          </cell>
          <cell r="O202">
            <v>0</v>
          </cell>
          <cell r="P202">
            <v>0</v>
          </cell>
          <cell r="Q202">
            <v>0</v>
          </cell>
          <cell r="R202">
            <v>0</v>
          </cell>
          <cell r="S202"/>
          <cell r="T202"/>
          <cell r="U202"/>
          <cell r="V202"/>
          <cell r="W202"/>
          <cell r="X202"/>
          <cell r="Y202"/>
          <cell r="Z202">
            <v>0</v>
          </cell>
          <cell r="AA202">
            <v>0</v>
          </cell>
          <cell r="AB202">
            <v>0</v>
          </cell>
          <cell r="AC202">
            <v>0</v>
          </cell>
          <cell r="AD202">
            <v>0</v>
          </cell>
          <cell r="AE202">
            <v>0</v>
          </cell>
        </row>
        <row r="203">
          <cell r="C203"/>
          <cell r="D203" t="str">
            <v>RESERVA PRESUPUESTAL</v>
          </cell>
          <cell r="E203">
            <v>0</v>
          </cell>
          <cell r="F203"/>
          <cell r="G203"/>
          <cell r="H203"/>
          <cell r="I203"/>
          <cell r="J203"/>
          <cell r="K203"/>
          <cell r="L203"/>
          <cell r="M203">
            <v>0</v>
          </cell>
          <cell r="N203">
            <v>0</v>
          </cell>
          <cell r="O203">
            <v>0</v>
          </cell>
          <cell r="P203">
            <v>0</v>
          </cell>
          <cell r="Q203">
            <v>0</v>
          </cell>
          <cell r="R203">
            <v>0</v>
          </cell>
          <cell r="S203"/>
          <cell r="T203"/>
          <cell r="U203"/>
          <cell r="V203"/>
          <cell r="W203"/>
          <cell r="X203"/>
          <cell r="Y203"/>
          <cell r="Z203">
            <v>0</v>
          </cell>
          <cell r="AA203">
            <v>0</v>
          </cell>
          <cell r="AB203">
            <v>0</v>
          </cell>
          <cell r="AC203">
            <v>0</v>
          </cell>
          <cell r="AD203">
            <v>0</v>
          </cell>
          <cell r="AE203">
            <v>0</v>
          </cell>
        </row>
        <row r="204">
          <cell r="C204"/>
          <cell r="D204" t="str">
            <v>TOTAL MAGNITUD FÍSICA</v>
          </cell>
          <cell r="E204">
            <v>20</v>
          </cell>
          <cell r="F204"/>
          <cell r="G204"/>
          <cell r="H204"/>
          <cell r="I204"/>
          <cell r="J204"/>
          <cell r="K204"/>
          <cell r="L204"/>
          <cell r="M204">
            <v>20</v>
          </cell>
          <cell r="N204">
            <v>20</v>
          </cell>
          <cell r="O204">
            <v>20</v>
          </cell>
          <cell r="P204">
            <v>20</v>
          </cell>
          <cell r="Q204">
            <v>20</v>
          </cell>
          <cell r="R204">
            <v>24</v>
          </cell>
          <cell r="S204"/>
          <cell r="T204"/>
          <cell r="U204"/>
          <cell r="V204"/>
          <cell r="W204"/>
          <cell r="X204"/>
          <cell r="Y204"/>
          <cell r="Z204">
            <v>2</v>
          </cell>
          <cell r="AA204">
            <v>2</v>
          </cell>
          <cell r="AB204">
            <v>6</v>
          </cell>
          <cell r="AC204">
            <v>11</v>
          </cell>
          <cell r="AD204">
            <v>36</v>
          </cell>
          <cell r="AE204">
            <v>42</v>
          </cell>
        </row>
        <row r="205">
          <cell r="C205"/>
          <cell r="D205" t="str">
            <v>TOTAL PRESUPUESTO DE LA META</v>
          </cell>
          <cell r="E205">
            <v>2564014</v>
          </cell>
          <cell r="F205"/>
          <cell r="G205"/>
          <cell r="H205"/>
          <cell r="I205"/>
          <cell r="J205"/>
          <cell r="K205"/>
          <cell r="L205"/>
          <cell r="M205">
            <v>2564014</v>
          </cell>
          <cell r="N205">
            <v>2564014</v>
          </cell>
          <cell r="O205">
            <v>2564014</v>
          </cell>
          <cell r="P205">
            <v>2564014</v>
          </cell>
          <cell r="Q205">
            <v>2492655</v>
          </cell>
          <cell r="R205">
            <v>2479332</v>
          </cell>
          <cell r="S205"/>
          <cell r="T205"/>
          <cell r="U205"/>
          <cell r="V205"/>
          <cell r="W205"/>
          <cell r="X205"/>
          <cell r="Y205"/>
          <cell r="Z205">
            <v>66445</v>
          </cell>
          <cell r="AA205">
            <v>1601352</v>
          </cell>
          <cell r="AB205">
            <v>1601352</v>
          </cell>
          <cell r="AC205">
            <v>1601352</v>
          </cell>
          <cell r="AD205">
            <v>3540209</v>
          </cell>
          <cell r="AE205">
            <v>3970308</v>
          </cell>
        </row>
        <row r="206">
          <cell r="C206" t="str">
            <v>14-LOS MARTIRES</v>
          </cell>
          <cell r="D206" t="str">
            <v>MAGNITUD  FÍSICA</v>
          </cell>
          <cell r="E206">
            <v>80</v>
          </cell>
          <cell r="F206"/>
          <cell r="G206"/>
          <cell r="H206"/>
          <cell r="I206"/>
          <cell r="J206"/>
          <cell r="K206"/>
          <cell r="L206"/>
          <cell r="M206">
            <v>80</v>
          </cell>
          <cell r="N206">
            <v>80</v>
          </cell>
          <cell r="O206">
            <v>80</v>
          </cell>
          <cell r="P206">
            <v>80</v>
          </cell>
          <cell r="Q206">
            <v>80</v>
          </cell>
          <cell r="R206">
            <v>96</v>
          </cell>
          <cell r="S206"/>
          <cell r="T206"/>
          <cell r="U206"/>
          <cell r="V206"/>
          <cell r="W206"/>
          <cell r="X206"/>
          <cell r="Y206"/>
          <cell r="Z206">
            <v>14</v>
          </cell>
          <cell r="AA206">
            <v>14</v>
          </cell>
          <cell r="AB206">
            <v>33</v>
          </cell>
          <cell r="AC206">
            <v>60</v>
          </cell>
          <cell r="AD206">
            <v>97</v>
          </cell>
          <cell r="AE206">
            <v>122</v>
          </cell>
        </row>
        <row r="207">
          <cell r="C207"/>
          <cell r="D207" t="str">
            <v>PRESUPUESTO VIGENCIA</v>
          </cell>
          <cell r="E207">
            <v>10391003</v>
          </cell>
          <cell r="F207"/>
          <cell r="G207"/>
          <cell r="H207"/>
          <cell r="I207"/>
          <cell r="J207"/>
          <cell r="K207"/>
          <cell r="L207"/>
          <cell r="M207">
            <v>10391003</v>
          </cell>
          <cell r="N207">
            <v>10391003</v>
          </cell>
          <cell r="O207">
            <v>10391003</v>
          </cell>
          <cell r="P207">
            <v>10391003</v>
          </cell>
          <cell r="Q207">
            <v>10101814</v>
          </cell>
          <cell r="R207">
            <v>10047821</v>
          </cell>
          <cell r="S207"/>
          <cell r="T207"/>
          <cell r="U207"/>
          <cell r="V207"/>
          <cell r="W207"/>
          <cell r="X207"/>
          <cell r="Y207"/>
          <cell r="Z207">
            <v>465116</v>
          </cell>
          <cell r="AA207">
            <v>8807435</v>
          </cell>
          <cell r="AB207">
            <v>8807435</v>
          </cell>
          <cell r="AC207">
            <v>8807435</v>
          </cell>
          <cell r="AD207">
            <v>10283464</v>
          </cell>
          <cell r="AE207">
            <v>11532799</v>
          </cell>
        </row>
        <row r="208">
          <cell r="C208"/>
          <cell r="D208" t="str">
            <v>MAGNITUD FÍSICA RESERVAS</v>
          </cell>
          <cell r="E208">
            <v>0</v>
          </cell>
          <cell r="F208"/>
          <cell r="G208"/>
          <cell r="H208"/>
          <cell r="I208"/>
          <cell r="J208"/>
          <cell r="K208"/>
          <cell r="L208"/>
          <cell r="M208">
            <v>0</v>
          </cell>
          <cell r="N208">
            <v>0</v>
          </cell>
          <cell r="O208">
            <v>0</v>
          </cell>
          <cell r="P208">
            <v>0</v>
          </cell>
          <cell r="Q208">
            <v>0</v>
          </cell>
          <cell r="R208">
            <v>0</v>
          </cell>
          <cell r="S208"/>
          <cell r="T208"/>
          <cell r="U208"/>
          <cell r="V208"/>
          <cell r="W208"/>
          <cell r="X208"/>
          <cell r="Y208"/>
          <cell r="Z208">
            <v>0</v>
          </cell>
          <cell r="AA208">
            <v>0</v>
          </cell>
          <cell r="AB208">
            <v>0</v>
          </cell>
          <cell r="AC208">
            <v>0</v>
          </cell>
          <cell r="AD208">
            <v>0</v>
          </cell>
          <cell r="AE208">
            <v>0</v>
          </cell>
        </row>
        <row r="209">
          <cell r="C209"/>
          <cell r="D209" t="str">
            <v>RESERVA PRESUPUESTAL</v>
          </cell>
          <cell r="E209">
            <v>0</v>
          </cell>
          <cell r="F209"/>
          <cell r="G209"/>
          <cell r="H209"/>
          <cell r="I209"/>
          <cell r="J209"/>
          <cell r="K209"/>
          <cell r="L209"/>
          <cell r="M209">
            <v>0</v>
          </cell>
          <cell r="N209">
            <v>0</v>
          </cell>
          <cell r="O209">
            <v>0</v>
          </cell>
          <cell r="P209">
            <v>0</v>
          </cell>
          <cell r="Q209">
            <v>0</v>
          </cell>
          <cell r="R209">
            <v>0</v>
          </cell>
          <cell r="S209"/>
          <cell r="T209"/>
          <cell r="U209"/>
          <cell r="V209"/>
          <cell r="W209"/>
          <cell r="X209"/>
          <cell r="Y209"/>
          <cell r="Z209">
            <v>0</v>
          </cell>
          <cell r="AA209">
            <v>0</v>
          </cell>
          <cell r="AB209">
            <v>0</v>
          </cell>
          <cell r="AC209">
            <v>0</v>
          </cell>
          <cell r="AD209">
            <v>0</v>
          </cell>
          <cell r="AE209">
            <v>0</v>
          </cell>
        </row>
        <row r="210">
          <cell r="C210"/>
          <cell r="D210" t="str">
            <v>TOTAL MAGNITUD FÍSICA</v>
          </cell>
          <cell r="E210">
            <v>80</v>
          </cell>
          <cell r="F210"/>
          <cell r="G210"/>
          <cell r="H210"/>
          <cell r="I210"/>
          <cell r="J210"/>
          <cell r="K210"/>
          <cell r="L210"/>
          <cell r="M210">
            <v>80</v>
          </cell>
          <cell r="N210">
            <v>80</v>
          </cell>
          <cell r="O210">
            <v>80</v>
          </cell>
          <cell r="P210">
            <v>80</v>
          </cell>
          <cell r="Q210">
            <v>80</v>
          </cell>
          <cell r="R210">
            <v>96</v>
          </cell>
          <cell r="S210"/>
          <cell r="T210"/>
          <cell r="U210"/>
          <cell r="V210"/>
          <cell r="W210"/>
          <cell r="X210"/>
          <cell r="Y210"/>
          <cell r="Z210">
            <v>14</v>
          </cell>
          <cell r="AA210">
            <v>14</v>
          </cell>
          <cell r="AB210">
            <v>33</v>
          </cell>
          <cell r="AC210">
            <v>60</v>
          </cell>
          <cell r="AD210">
            <v>97</v>
          </cell>
          <cell r="AE210">
            <v>122</v>
          </cell>
        </row>
        <row r="211">
          <cell r="C211"/>
          <cell r="D211" t="str">
            <v>TOTAL PRESUPUESTO DE LA META</v>
          </cell>
          <cell r="E211">
            <v>10391003</v>
          </cell>
          <cell r="F211"/>
          <cell r="G211"/>
          <cell r="H211"/>
          <cell r="I211"/>
          <cell r="J211"/>
          <cell r="K211"/>
          <cell r="L211"/>
          <cell r="M211">
            <v>10391003</v>
          </cell>
          <cell r="N211">
            <v>10391003</v>
          </cell>
          <cell r="O211">
            <v>10391003</v>
          </cell>
          <cell r="P211">
            <v>10391003</v>
          </cell>
          <cell r="Q211">
            <v>10101814</v>
          </cell>
          <cell r="R211">
            <v>10047821</v>
          </cell>
          <cell r="S211"/>
          <cell r="T211"/>
          <cell r="U211"/>
          <cell r="V211"/>
          <cell r="W211"/>
          <cell r="X211"/>
          <cell r="Y211"/>
          <cell r="Z211">
            <v>465116</v>
          </cell>
          <cell r="AA211">
            <v>8807435</v>
          </cell>
          <cell r="AB211">
            <v>8807435</v>
          </cell>
          <cell r="AC211">
            <v>8807435</v>
          </cell>
          <cell r="AD211">
            <v>10283464</v>
          </cell>
          <cell r="AE211">
            <v>11532799</v>
          </cell>
        </row>
        <row r="212">
          <cell r="C212" t="str">
            <v>15-ANTONIO NARIÑO</v>
          </cell>
          <cell r="D212" t="str">
            <v>MAGNITUD  FÍSICA</v>
          </cell>
          <cell r="E212">
            <v>18</v>
          </cell>
          <cell r="F212"/>
          <cell r="G212"/>
          <cell r="H212"/>
          <cell r="I212"/>
          <cell r="J212"/>
          <cell r="K212"/>
          <cell r="L212"/>
          <cell r="M212">
            <v>18</v>
          </cell>
          <cell r="N212">
            <v>18</v>
          </cell>
          <cell r="O212">
            <v>18</v>
          </cell>
          <cell r="P212">
            <v>18</v>
          </cell>
          <cell r="Q212">
            <v>18</v>
          </cell>
          <cell r="R212">
            <v>21</v>
          </cell>
          <cell r="S212"/>
          <cell r="T212"/>
          <cell r="U212"/>
          <cell r="V212"/>
          <cell r="W212"/>
          <cell r="X212"/>
          <cell r="Y212"/>
          <cell r="Z212">
            <v>0</v>
          </cell>
          <cell r="AA212">
            <v>0</v>
          </cell>
          <cell r="AB212">
            <v>0</v>
          </cell>
          <cell r="AC212">
            <v>0</v>
          </cell>
          <cell r="AD212">
            <v>14</v>
          </cell>
          <cell r="AE212">
            <v>24</v>
          </cell>
        </row>
        <row r="213">
          <cell r="C213"/>
          <cell r="D213" t="str">
            <v>PRESUPUESTO VIGENCIA</v>
          </cell>
          <cell r="E213">
            <v>2294118</v>
          </cell>
          <cell r="F213"/>
          <cell r="G213"/>
          <cell r="H213"/>
          <cell r="I213"/>
          <cell r="J213"/>
          <cell r="K213"/>
          <cell r="L213"/>
          <cell r="M213">
            <v>2294118</v>
          </cell>
          <cell r="N213">
            <v>2294118</v>
          </cell>
          <cell r="O213">
            <v>2294118</v>
          </cell>
          <cell r="P213">
            <v>2294118</v>
          </cell>
          <cell r="Q213">
            <v>2230271</v>
          </cell>
          <cell r="R213">
            <v>2218350</v>
          </cell>
          <cell r="S213"/>
          <cell r="T213"/>
          <cell r="U213"/>
          <cell r="V213"/>
          <cell r="W213"/>
          <cell r="X213"/>
          <cell r="Y213"/>
          <cell r="Z213">
            <v>0</v>
          </cell>
          <cell r="AA213">
            <v>0</v>
          </cell>
          <cell r="AB213">
            <v>0</v>
          </cell>
          <cell r="AC213">
            <v>0</v>
          </cell>
          <cell r="AD213">
            <v>2022977</v>
          </cell>
          <cell r="AE213">
            <v>2268747</v>
          </cell>
        </row>
        <row r="214">
          <cell r="C214"/>
          <cell r="D214" t="str">
            <v>MAGNITUD FÍSICA RESERVAS</v>
          </cell>
          <cell r="E214">
            <v>0</v>
          </cell>
          <cell r="F214"/>
          <cell r="G214"/>
          <cell r="H214"/>
          <cell r="I214"/>
          <cell r="J214"/>
          <cell r="K214"/>
          <cell r="L214"/>
          <cell r="M214">
            <v>0</v>
          </cell>
          <cell r="N214">
            <v>0</v>
          </cell>
          <cell r="O214">
            <v>0</v>
          </cell>
          <cell r="P214">
            <v>0</v>
          </cell>
          <cell r="Q214">
            <v>0</v>
          </cell>
          <cell r="R214">
            <v>0</v>
          </cell>
          <cell r="S214"/>
          <cell r="T214"/>
          <cell r="U214"/>
          <cell r="V214"/>
          <cell r="W214"/>
          <cell r="X214"/>
          <cell r="Y214"/>
          <cell r="Z214">
            <v>0</v>
          </cell>
          <cell r="AA214">
            <v>0</v>
          </cell>
          <cell r="AB214">
            <v>0</v>
          </cell>
          <cell r="AC214">
            <v>0</v>
          </cell>
          <cell r="AD214">
            <v>0</v>
          </cell>
          <cell r="AE214">
            <v>0</v>
          </cell>
        </row>
        <row r="215">
          <cell r="C215"/>
          <cell r="D215" t="str">
            <v>RESERVA PRESUPUESTAL</v>
          </cell>
          <cell r="E215">
            <v>0</v>
          </cell>
          <cell r="F215"/>
          <cell r="G215"/>
          <cell r="H215"/>
          <cell r="I215"/>
          <cell r="J215"/>
          <cell r="K215"/>
          <cell r="L215"/>
          <cell r="M215">
            <v>0</v>
          </cell>
          <cell r="N215">
            <v>0</v>
          </cell>
          <cell r="O215">
            <v>0</v>
          </cell>
          <cell r="P215">
            <v>0</v>
          </cell>
          <cell r="Q215">
            <v>0</v>
          </cell>
          <cell r="R215">
            <v>0</v>
          </cell>
          <cell r="S215"/>
          <cell r="T215"/>
          <cell r="U215"/>
          <cell r="V215"/>
          <cell r="W215"/>
          <cell r="X215"/>
          <cell r="Y215"/>
          <cell r="Z215">
            <v>0</v>
          </cell>
          <cell r="AA215">
            <v>0</v>
          </cell>
          <cell r="AB215">
            <v>0</v>
          </cell>
          <cell r="AC215">
            <v>0</v>
          </cell>
          <cell r="AD215">
            <v>0</v>
          </cell>
          <cell r="AE215">
            <v>0</v>
          </cell>
        </row>
        <row r="216">
          <cell r="C216"/>
          <cell r="D216" t="str">
            <v>TOTAL MAGNITUD FÍSICA</v>
          </cell>
          <cell r="E216">
            <v>18</v>
          </cell>
          <cell r="F216"/>
          <cell r="G216"/>
          <cell r="H216"/>
          <cell r="I216"/>
          <cell r="J216"/>
          <cell r="K216"/>
          <cell r="L216"/>
          <cell r="M216">
            <v>18</v>
          </cell>
          <cell r="N216">
            <v>18</v>
          </cell>
          <cell r="O216">
            <v>18</v>
          </cell>
          <cell r="P216">
            <v>18</v>
          </cell>
          <cell r="Q216">
            <v>18</v>
          </cell>
          <cell r="R216">
            <v>21</v>
          </cell>
          <cell r="S216"/>
          <cell r="T216"/>
          <cell r="U216"/>
          <cell r="V216"/>
          <cell r="W216"/>
          <cell r="X216"/>
          <cell r="Y216"/>
          <cell r="Z216">
            <v>0</v>
          </cell>
          <cell r="AA216">
            <v>0</v>
          </cell>
          <cell r="AB216">
            <v>0</v>
          </cell>
          <cell r="AC216">
            <v>0</v>
          </cell>
          <cell r="AD216">
            <v>14</v>
          </cell>
          <cell r="AE216">
            <v>24</v>
          </cell>
        </row>
        <row r="217">
          <cell r="C217"/>
          <cell r="D217" t="str">
            <v>TOTAL PRESUPUESTO DE LA META</v>
          </cell>
          <cell r="E217">
            <v>2294118</v>
          </cell>
          <cell r="F217"/>
          <cell r="G217"/>
          <cell r="H217"/>
          <cell r="I217"/>
          <cell r="J217"/>
          <cell r="K217"/>
          <cell r="L217"/>
          <cell r="M217">
            <v>2294118</v>
          </cell>
          <cell r="N217">
            <v>2294118</v>
          </cell>
          <cell r="O217">
            <v>2294118</v>
          </cell>
          <cell r="P217">
            <v>2294118</v>
          </cell>
          <cell r="Q217">
            <v>2230271</v>
          </cell>
          <cell r="R217">
            <v>2218350</v>
          </cell>
          <cell r="S217"/>
          <cell r="T217"/>
          <cell r="U217"/>
          <cell r="V217"/>
          <cell r="W217"/>
          <cell r="X217"/>
          <cell r="Y217"/>
          <cell r="Z217">
            <v>0</v>
          </cell>
          <cell r="AA217">
            <v>0</v>
          </cell>
          <cell r="AB217">
            <v>0</v>
          </cell>
          <cell r="AC217">
            <v>0</v>
          </cell>
          <cell r="AD217">
            <v>2022977</v>
          </cell>
          <cell r="AE217">
            <v>2268747</v>
          </cell>
        </row>
        <row r="218">
          <cell r="C218" t="str">
            <v>16-PUENTE ARANDA</v>
          </cell>
          <cell r="D218" t="str">
            <v>MAGNITUD  FÍSICA</v>
          </cell>
          <cell r="E218">
            <v>97</v>
          </cell>
          <cell r="F218"/>
          <cell r="G218"/>
          <cell r="H218"/>
          <cell r="I218"/>
          <cell r="J218"/>
          <cell r="K218"/>
          <cell r="L218"/>
          <cell r="M218">
            <v>97</v>
          </cell>
          <cell r="N218">
            <v>97</v>
          </cell>
          <cell r="O218">
            <v>97</v>
          </cell>
          <cell r="P218">
            <v>97</v>
          </cell>
          <cell r="Q218">
            <v>97</v>
          </cell>
          <cell r="R218">
            <v>116</v>
          </cell>
          <cell r="S218"/>
          <cell r="T218"/>
          <cell r="U218"/>
          <cell r="V218"/>
          <cell r="W218"/>
          <cell r="X218"/>
          <cell r="Y218"/>
          <cell r="Z218">
            <v>19</v>
          </cell>
          <cell r="AA218">
            <v>22</v>
          </cell>
          <cell r="AB218">
            <v>24</v>
          </cell>
          <cell r="AC218">
            <v>62</v>
          </cell>
          <cell r="AD218">
            <v>115</v>
          </cell>
          <cell r="AE218">
            <v>144</v>
          </cell>
        </row>
        <row r="219">
          <cell r="C219"/>
          <cell r="D219" t="str">
            <v>PRESUPUESTO VIGENCIA</v>
          </cell>
          <cell r="E219">
            <v>12550173</v>
          </cell>
          <cell r="F219"/>
          <cell r="G219"/>
          <cell r="H219"/>
          <cell r="I219"/>
          <cell r="J219"/>
          <cell r="K219"/>
          <cell r="L219"/>
          <cell r="M219">
            <v>12550173</v>
          </cell>
          <cell r="N219">
            <v>12550173</v>
          </cell>
          <cell r="O219">
            <v>12550173</v>
          </cell>
          <cell r="P219">
            <v>12550173</v>
          </cell>
          <cell r="Q219">
            <v>12200892</v>
          </cell>
          <cell r="R219">
            <v>12135679</v>
          </cell>
          <cell r="S219"/>
          <cell r="T219"/>
          <cell r="U219"/>
          <cell r="V219"/>
          <cell r="W219"/>
          <cell r="X219"/>
          <cell r="Y219"/>
          <cell r="Z219">
            <v>631229</v>
          </cell>
          <cell r="AA219">
            <v>6405407</v>
          </cell>
          <cell r="AB219">
            <v>6405407</v>
          </cell>
          <cell r="AC219">
            <v>6405407</v>
          </cell>
          <cell r="AD219">
            <v>12137859</v>
          </cell>
          <cell r="AE219">
            <v>13612485</v>
          </cell>
        </row>
        <row r="220">
          <cell r="C220"/>
          <cell r="D220" t="str">
            <v>MAGNITUD FÍSICA RESERVAS</v>
          </cell>
          <cell r="E220">
            <v>0</v>
          </cell>
          <cell r="F220"/>
          <cell r="G220"/>
          <cell r="H220"/>
          <cell r="I220"/>
          <cell r="J220"/>
          <cell r="K220"/>
          <cell r="L220"/>
          <cell r="M220">
            <v>0</v>
          </cell>
          <cell r="N220">
            <v>0</v>
          </cell>
          <cell r="O220">
            <v>0</v>
          </cell>
          <cell r="P220">
            <v>0</v>
          </cell>
          <cell r="Q220">
            <v>0</v>
          </cell>
          <cell r="R220">
            <v>0</v>
          </cell>
          <cell r="S220"/>
          <cell r="T220"/>
          <cell r="U220"/>
          <cell r="V220"/>
          <cell r="W220"/>
          <cell r="X220"/>
          <cell r="Y220"/>
          <cell r="Z220">
            <v>0</v>
          </cell>
          <cell r="AA220">
            <v>0</v>
          </cell>
          <cell r="AB220">
            <v>0</v>
          </cell>
          <cell r="AC220">
            <v>0</v>
          </cell>
          <cell r="AD220">
            <v>0</v>
          </cell>
          <cell r="AE220">
            <v>0</v>
          </cell>
        </row>
        <row r="221">
          <cell r="C221"/>
          <cell r="D221" t="str">
            <v>RESERVA PRESUPUESTAL</v>
          </cell>
          <cell r="E221">
            <v>0</v>
          </cell>
          <cell r="F221"/>
          <cell r="G221"/>
          <cell r="H221"/>
          <cell r="I221"/>
          <cell r="J221"/>
          <cell r="K221"/>
          <cell r="L221"/>
          <cell r="M221">
            <v>0</v>
          </cell>
          <cell r="N221">
            <v>0</v>
          </cell>
          <cell r="O221">
            <v>0</v>
          </cell>
          <cell r="P221">
            <v>0</v>
          </cell>
          <cell r="Q221">
            <v>0</v>
          </cell>
          <cell r="R221">
            <v>0</v>
          </cell>
          <cell r="S221"/>
          <cell r="T221"/>
          <cell r="U221"/>
          <cell r="V221"/>
          <cell r="W221"/>
          <cell r="X221"/>
          <cell r="Y221"/>
          <cell r="Z221">
            <v>0</v>
          </cell>
          <cell r="AA221">
            <v>0</v>
          </cell>
          <cell r="AB221">
            <v>0</v>
          </cell>
          <cell r="AC221">
            <v>0</v>
          </cell>
          <cell r="AD221">
            <v>0</v>
          </cell>
          <cell r="AE221">
            <v>0</v>
          </cell>
        </row>
        <row r="222">
          <cell r="C222"/>
          <cell r="D222" t="str">
            <v>TOTAL MAGNITUD FÍSICA</v>
          </cell>
          <cell r="E222">
            <v>97</v>
          </cell>
          <cell r="F222"/>
          <cell r="G222"/>
          <cell r="H222"/>
          <cell r="I222"/>
          <cell r="J222"/>
          <cell r="K222"/>
          <cell r="L222"/>
          <cell r="M222">
            <v>97</v>
          </cell>
          <cell r="N222">
            <v>97</v>
          </cell>
          <cell r="O222">
            <v>97</v>
          </cell>
          <cell r="P222">
            <v>97</v>
          </cell>
          <cell r="Q222">
            <v>97</v>
          </cell>
          <cell r="R222">
            <v>116</v>
          </cell>
          <cell r="S222"/>
          <cell r="T222"/>
          <cell r="U222"/>
          <cell r="V222"/>
          <cell r="W222"/>
          <cell r="X222"/>
          <cell r="Y222"/>
          <cell r="Z222">
            <v>19</v>
          </cell>
          <cell r="AA222">
            <v>22</v>
          </cell>
          <cell r="AB222">
            <v>24</v>
          </cell>
          <cell r="AC222">
            <v>62</v>
          </cell>
          <cell r="AD222">
            <v>115</v>
          </cell>
          <cell r="AE222">
            <v>144</v>
          </cell>
        </row>
        <row r="223">
          <cell r="C223"/>
          <cell r="D223" t="str">
            <v>TOTAL PRESUPUESTO DE LA META</v>
          </cell>
          <cell r="E223">
            <v>12550173</v>
          </cell>
          <cell r="F223"/>
          <cell r="G223"/>
          <cell r="H223"/>
          <cell r="I223"/>
          <cell r="J223"/>
          <cell r="K223"/>
          <cell r="L223"/>
          <cell r="M223">
            <v>12550173</v>
          </cell>
          <cell r="N223">
            <v>12550173</v>
          </cell>
          <cell r="O223">
            <v>12550173</v>
          </cell>
          <cell r="P223">
            <v>12550173</v>
          </cell>
          <cell r="Q223">
            <v>12200892</v>
          </cell>
          <cell r="R223">
            <v>12135679</v>
          </cell>
          <cell r="S223"/>
          <cell r="T223"/>
          <cell r="U223"/>
          <cell r="V223"/>
          <cell r="W223"/>
          <cell r="X223"/>
          <cell r="Y223"/>
          <cell r="Z223">
            <v>631229</v>
          </cell>
          <cell r="AA223">
            <v>6405407</v>
          </cell>
          <cell r="AB223">
            <v>6405407</v>
          </cell>
          <cell r="AC223">
            <v>6405407</v>
          </cell>
          <cell r="AD223">
            <v>12137859</v>
          </cell>
          <cell r="AE223">
            <v>13612485</v>
          </cell>
        </row>
        <row r="224">
          <cell r="C224" t="str">
            <v>17-CANDELARIA</v>
          </cell>
          <cell r="D224" t="str">
            <v>MAGNITUD  FÍSICA</v>
          </cell>
          <cell r="E224">
            <v>14</v>
          </cell>
          <cell r="F224"/>
          <cell r="G224"/>
          <cell r="H224"/>
          <cell r="I224"/>
          <cell r="J224"/>
          <cell r="K224"/>
          <cell r="L224"/>
          <cell r="M224">
            <v>14</v>
          </cell>
          <cell r="N224">
            <v>14</v>
          </cell>
          <cell r="O224">
            <v>14</v>
          </cell>
          <cell r="P224">
            <v>14</v>
          </cell>
          <cell r="Q224">
            <v>14</v>
          </cell>
          <cell r="R224">
            <v>16</v>
          </cell>
          <cell r="S224"/>
          <cell r="T224"/>
          <cell r="U224"/>
          <cell r="V224"/>
          <cell r="W224"/>
          <cell r="X224"/>
          <cell r="Y224"/>
          <cell r="Z224">
            <v>1</v>
          </cell>
          <cell r="AA224">
            <v>2</v>
          </cell>
          <cell r="AB224">
            <v>4</v>
          </cell>
          <cell r="AC224">
            <v>7</v>
          </cell>
          <cell r="AD224">
            <v>10</v>
          </cell>
          <cell r="AE224">
            <v>15</v>
          </cell>
        </row>
        <row r="225">
          <cell r="C225"/>
          <cell r="D225" t="str">
            <v>PRESUPUESTO VIGENCIA</v>
          </cell>
          <cell r="E225">
            <v>1776817</v>
          </cell>
          <cell r="F225"/>
          <cell r="G225"/>
          <cell r="H225"/>
          <cell r="I225"/>
          <cell r="J225"/>
          <cell r="K225"/>
          <cell r="L225"/>
          <cell r="M225">
            <v>1776817</v>
          </cell>
          <cell r="N225">
            <v>1776817</v>
          </cell>
          <cell r="O225">
            <v>1776817</v>
          </cell>
          <cell r="P225">
            <v>1776817</v>
          </cell>
          <cell r="Q225">
            <v>1727366</v>
          </cell>
          <cell r="R225">
            <v>1718134</v>
          </cell>
          <cell r="S225"/>
          <cell r="T225"/>
          <cell r="U225"/>
          <cell r="V225"/>
          <cell r="W225"/>
          <cell r="X225"/>
          <cell r="Y225"/>
          <cell r="Z225">
            <v>33223</v>
          </cell>
          <cell r="AA225">
            <v>1067568</v>
          </cell>
          <cell r="AB225">
            <v>1067568</v>
          </cell>
          <cell r="AC225">
            <v>1067568</v>
          </cell>
          <cell r="AD225">
            <v>1264360</v>
          </cell>
          <cell r="AE225">
            <v>1417967</v>
          </cell>
        </row>
        <row r="226">
          <cell r="C226"/>
          <cell r="D226" t="str">
            <v>MAGNITUD FÍSICA RESERVAS</v>
          </cell>
          <cell r="E226">
            <v>0</v>
          </cell>
          <cell r="F226"/>
          <cell r="G226"/>
          <cell r="H226"/>
          <cell r="I226"/>
          <cell r="J226"/>
          <cell r="K226"/>
          <cell r="L226"/>
          <cell r="M226">
            <v>0</v>
          </cell>
          <cell r="N226">
            <v>0</v>
          </cell>
          <cell r="O226">
            <v>0</v>
          </cell>
          <cell r="P226">
            <v>0</v>
          </cell>
          <cell r="Q226">
            <v>0</v>
          </cell>
          <cell r="R226">
            <v>0</v>
          </cell>
          <cell r="S226"/>
          <cell r="T226"/>
          <cell r="U226"/>
          <cell r="V226"/>
          <cell r="W226"/>
          <cell r="X226"/>
          <cell r="Y226"/>
          <cell r="Z226">
            <v>0</v>
          </cell>
          <cell r="AA226">
            <v>0</v>
          </cell>
          <cell r="AB226">
            <v>0</v>
          </cell>
          <cell r="AC226">
            <v>0</v>
          </cell>
          <cell r="AD226">
            <v>0</v>
          </cell>
          <cell r="AE226">
            <v>0</v>
          </cell>
        </row>
        <row r="227">
          <cell r="C227"/>
          <cell r="D227" t="str">
            <v>RESERVA PRESUPUESTAL</v>
          </cell>
          <cell r="E227">
            <v>0</v>
          </cell>
          <cell r="F227"/>
          <cell r="G227"/>
          <cell r="H227"/>
          <cell r="I227"/>
          <cell r="J227"/>
          <cell r="K227"/>
          <cell r="L227"/>
          <cell r="M227">
            <v>0</v>
          </cell>
          <cell r="N227">
            <v>0</v>
          </cell>
          <cell r="O227">
            <v>0</v>
          </cell>
          <cell r="P227">
            <v>0</v>
          </cell>
          <cell r="Q227">
            <v>0</v>
          </cell>
          <cell r="R227">
            <v>0</v>
          </cell>
          <cell r="S227"/>
          <cell r="T227"/>
          <cell r="U227"/>
          <cell r="V227"/>
          <cell r="W227"/>
          <cell r="X227"/>
          <cell r="Y227"/>
          <cell r="Z227">
            <v>0</v>
          </cell>
          <cell r="AA227">
            <v>0</v>
          </cell>
          <cell r="AB227">
            <v>0</v>
          </cell>
          <cell r="AC227">
            <v>0</v>
          </cell>
          <cell r="AD227">
            <v>0</v>
          </cell>
          <cell r="AE227">
            <v>0</v>
          </cell>
        </row>
        <row r="228">
          <cell r="C228"/>
          <cell r="D228" t="str">
            <v>TOTAL MAGNITUD FÍSICA</v>
          </cell>
          <cell r="E228">
            <v>14</v>
          </cell>
          <cell r="F228"/>
          <cell r="G228"/>
          <cell r="H228"/>
          <cell r="I228"/>
          <cell r="J228"/>
          <cell r="K228"/>
          <cell r="L228"/>
          <cell r="M228">
            <v>14</v>
          </cell>
          <cell r="N228">
            <v>14</v>
          </cell>
          <cell r="O228">
            <v>14</v>
          </cell>
          <cell r="P228">
            <v>14</v>
          </cell>
          <cell r="Q228">
            <v>14</v>
          </cell>
          <cell r="R228">
            <v>16</v>
          </cell>
          <cell r="S228"/>
          <cell r="T228"/>
          <cell r="U228"/>
          <cell r="V228"/>
          <cell r="W228"/>
          <cell r="X228"/>
          <cell r="Y228"/>
          <cell r="Z228">
            <v>1</v>
          </cell>
          <cell r="AA228">
            <v>2</v>
          </cell>
          <cell r="AB228">
            <v>4</v>
          </cell>
          <cell r="AC228">
            <v>7</v>
          </cell>
          <cell r="AD228">
            <v>10</v>
          </cell>
          <cell r="AE228">
            <v>15</v>
          </cell>
        </row>
        <row r="229">
          <cell r="C229"/>
          <cell r="D229" t="str">
            <v>TOTAL PRESUPUESTO DE LA META</v>
          </cell>
          <cell r="E229">
            <v>1776817</v>
          </cell>
          <cell r="F229"/>
          <cell r="G229"/>
          <cell r="H229"/>
          <cell r="I229"/>
          <cell r="J229"/>
          <cell r="K229"/>
          <cell r="L229"/>
          <cell r="M229">
            <v>1776817</v>
          </cell>
          <cell r="N229">
            <v>1776817</v>
          </cell>
          <cell r="O229">
            <v>1776817</v>
          </cell>
          <cell r="P229">
            <v>1776817</v>
          </cell>
          <cell r="Q229">
            <v>1727366</v>
          </cell>
          <cell r="R229">
            <v>1718134</v>
          </cell>
          <cell r="S229"/>
          <cell r="T229"/>
          <cell r="U229"/>
          <cell r="V229"/>
          <cell r="W229"/>
          <cell r="X229"/>
          <cell r="Y229"/>
          <cell r="Z229">
            <v>33223</v>
          </cell>
          <cell r="AA229">
            <v>1067568</v>
          </cell>
          <cell r="AB229">
            <v>1067568</v>
          </cell>
          <cell r="AC229">
            <v>1067568</v>
          </cell>
          <cell r="AD229">
            <v>1264360</v>
          </cell>
          <cell r="AE229">
            <v>1417967</v>
          </cell>
        </row>
        <row r="230">
          <cell r="C230" t="str">
            <v>18-RAFAEL URIBE URIBE</v>
          </cell>
          <cell r="D230" t="str">
            <v>MAGNITUD  FÍSICA</v>
          </cell>
          <cell r="E230">
            <v>67</v>
          </cell>
          <cell r="F230"/>
          <cell r="G230"/>
          <cell r="H230"/>
          <cell r="I230"/>
          <cell r="J230"/>
          <cell r="K230"/>
          <cell r="L230"/>
          <cell r="M230">
            <v>67</v>
          </cell>
          <cell r="N230">
            <v>67</v>
          </cell>
          <cell r="O230">
            <v>67</v>
          </cell>
          <cell r="P230">
            <v>67</v>
          </cell>
          <cell r="Q230">
            <v>67</v>
          </cell>
          <cell r="R230">
            <v>81</v>
          </cell>
          <cell r="S230"/>
          <cell r="T230"/>
          <cell r="U230"/>
          <cell r="V230"/>
          <cell r="W230"/>
          <cell r="X230"/>
          <cell r="Y230"/>
          <cell r="Z230">
            <v>17</v>
          </cell>
          <cell r="AA230">
            <v>17</v>
          </cell>
          <cell r="AB230">
            <v>29</v>
          </cell>
          <cell r="AC230">
            <v>58</v>
          </cell>
          <cell r="AD230">
            <v>70</v>
          </cell>
          <cell r="AE230">
            <v>104</v>
          </cell>
        </row>
        <row r="231">
          <cell r="C231"/>
          <cell r="D231" t="str">
            <v>PRESUPUESTO VIGENCIA</v>
          </cell>
          <cell r="E231">
            <v>8749135</v>
          </cell>
          <cell r="F231"/>
          <cell r="G231"/>
          <cell r="H231"/>
          <cell r="I231"/>
          <cell r="J231"/>
          <cell r="K231"/>
          <cell r="L231"/>
          <cell r="M231">
            <v>8749135</v>
          </cell>
          <cell r="N231">
            <v>8749135</v>
          </cell>
          <cell r="O231">
            <v>8749135</v>
          </cell>
          <cell r="P231">
            <v>8749135</v>
          </cell>
          <cell r="Q231">
            <v>8505640</v>
          </cell>
          <cell r="R231">
            <v>8460178</v>
          </cell>
          <cell r="S231"/>
          <cell r="T231"/>
          <cell r="U231"/>
          <cell r="V231"/>
          <cell r="W231"/>
          <cell r="X231"/>
          <cell r="Y231"/>
          <cell r="Z231">
            <v>564784</v>
          </cell>
          <cell r="AA231">
            <v>7739867</v>
          </cell>
          <cell r="AB231">
            <v>7739867</v>
          </cell>
          <cell r="AC231">
            <v>7739867</v>
          </cell>
          <cell r="AD231">
            <v>8766232</v>
          </cell>
          <cell r="AE231">
            <v>9831239</v>
          </cell>
        </row>
        <row r="232">
          <cell r="C232"/>
          <cell r="D232" t="str">
            <v>MAGNITUD FÍSICA RESERVAS</v>
          </cell>
          <cell r="E232">
            <v>0</v>
          </cell>
          <cell r="F232"/>
          <cell r="G232"/>
          <cell r="H232"/>
          <cell r="I232"/>
          <cell r="J232"/>
          <cell r="K232"/>
          <cell r="L232"/>
          <cell r="M232">
            <v>0</v>
          </cell>
          <cell r="N232">
            <v>0</v>
          </cell>
          <cell r="O232">
            <v>0</v>
          </cell>
          <cell r="P232">
            <v>0</v>
          </cell>
          <cell r="Q232">
            <v>0</v>
          </cell>
          <cell r="R232">
            <v>0</v>
          </cell>
          <cell r="S232"/>
          <cell r="T232"/>
          <cell r="U232"/>
          <cell r="V232"/>
          <cell r="W232"/>
          <cell r="X232"/>
          <cell r="Y232"/>
          <cell r="Z232">
            <v>0</v>
          </cell>
          <cell r="AA232">
            <v>0</v>
          </cell>
          <cell r="AB232">
            <v>0</v>
          </cell>
          <cell r="AC232">
            <v>0</v>
          </cell>
          <cell r="AD232">
            <v>0</v>
          </cell>
          <cell r="AE232">
            <v>0</v>
          </cell>
        </row>
        <row r="233">
          <cell r="C233"/>
          <cell r="D233" t="str">
            <v>RESERVA PRESUPUESTAL</v>
          </cell>
          <cell r="E233">
            <v>0</v>
          </cell>
          <cell r="F233"/>
          <cell r="G233"/>
          <cell r="H233"/>
          <cell r="I233"/>
          <cell r="J233"/>
          <cell r="K233"/>
          <cell r="L233"/>
          <cell r="M233">
            <v>0</v>
          </cell>
          <cell r="N233">
            <v>0</v>
          </cell>
          <cell r="O233">
            <v>0</v>
          </cell>
          <cell r="P233">
            <v>0</v>
          </cell>
          <cell r="Q233">
            <v>0</v>
          </cell>
          <cell r="R233">
            <v>0</v>
          </cell>
          <cell r="S233"/>
          <cell r="T233"/>
          <cell r="U233"/>
          <cell r="V233"/>
          <cell r="W233"/>
          <cell r="X233"/>
          <cell r="Y233"/>
          <cell r="Z233">
            <v>0</v>
          </cell>
          <cell r="AA233">
            <v>0</v>
          </cell>
          <cell r="AB233">
            <v>0</v>
          </cell>
          <cell r="AC233">
            <v>0</v>
          </cell>
          <cell r="AD233">
            <v>0</v>
          </cell>
          <cell r="AE233">
            <v>0</v>
          </cell>
        </row>
        <row r="234">
          <cell r="C234"/>
          <cell r="D234" t="str">
            <v>TOTAL MAGNITUD FÍSICA</v>
          </cell>
          <cell r="E234">
            <v>67</v>
          </cell>
          <cell r="F234"/>
          <cell r="G234"/>
          <cell r="H234"/>
          <cell r="I234"/>
          <cell r="J234"/>
          <cell r="K234"/>
          <cell r="L234"/>
          <cell r="M234">
            <v>67</v>
          </cell>
          <cell r="N234">
            <v>67</v>
          </cell>
          <cell r="O234">
            <v>67</v>
          </cell>
          <cell r="P234">
            <v>67</v>
          </cell>
          <cell r="Q234">
            <v>67</v>
          </cell>
          <cell r="R234">
            <v>81</v>
          </cell>
          <cell r="S234"/>
          <cell r="T234"/>
          <cell r="U234"/>
          <cell r="V234"/>
          <cell r="W234"/>
          <cell r="X234"/>
          <cell r="Y234"/>
          <cell r="Z234">
            <v>17</v>
          </cell>
          <cell r="AA234">
            <v>17</v>
          </cell>
          <cell r="AB234">
            <v>29</v>
          </cell>
          <cell r="AC234">
            <v>58</v>
          </cell>
          <cell r="AD234">
            <v>70</v>
          </cell>
          <cell r="AE234">
            <v>104</v>
          </cell>
        </row>
        <row r="235">
          <cell r="C235"/>
          <cell r="D235" t="str">
            <v>TOTAL PRESUPUESTO DE LA META</v>
          </cell>
          <cell r="E235">
            <v>8749135</v>
          </cell>
          <cell r="F235"/>
          <cell r="G235"/>
          <cell r="H235"/>
          <cell r="I235"/>
          <cell r="J235"/>
          <cell r="K235"/>
          <cell r="L235"/>
          <cell r="M235">
            <v>8749135</v>
          </cell>
          <cell r="N235">
            <v>8749135</v>
          </cell>
          <cell r="O235">
            <v>8749135</v>
          </cell>
          <cell r="P235">
            <v>8749135</v>
          </cell>
          <cell r="Q235">
            <v>8505640</v>
          </cell>
          <cell r="R235">
            <v>8460178</v>
          </cell>
          <cell r="S235"/>
          <cell r="T235"/>
          <cell r="U235"/>
          <cell r="V235"/>
          <cell r="W235"/>
          <cell r="X235"/>
          <cell r="Y235"/>
          <cell r="Z235">
            <v>564784</v>
          </cell>
          <cell r="AA235">
            <v>7739867</v>
          </cell>
          <cell r="AB235">
            <v>7739867</v>
          </cell>
          <cell r="AC235">
            <v>7739867</v>
          </cell>
          <cell r="AD235">
            <v>8766232</v>
          </cell>
          <cell r="AE235">
            <v>9831239</v>
          </cell>
        </row>
        <row r="236">
          <cell r="C236" t="str">
            <v>19-CIUDAD BOLIVAR</v>
          </cell>
          <cell r="D236" t="str">
            <v>MAGNITUD  FÍSICA</v>
          </cell>
          <cell r="E236">
            <v>29</v>
          </cell>
          <cell r="F236"/>
          <cell r="G236"/>
          <cell r="H236"/>
          <cell r="I236"/>
          <cell r="J236"/>
          <cell r="K236"/>
          <cell r="L236"/>
          <cell r="M236">
            <v>29</v>
          </cell>
          <cell r="N236">
            <v>29</v>
          </cell>
          <cell r="O236">
            <v>29</v>
          </cell>
          <cell r="P236">
            <v>29</v>
          </cell>
          <cell r="Q236">
            <v>29</v>
          </cell>
          <cell r="R236">
            <v>35</v>
          </cell>
          <cell r="S236"/>
          <cell r="T236"/>
          <cell r="U236"/>
          <cell r="V236"/>
          <cell r="W236"/>
          <cell r="X236"/>
          <cell r="Y236"/>
          <cell r="Z236">
            <v>9</v>
          </cell>
          <cell r="AA236">
            <v>9</v>
          </cell>
          <cell r="AB236">
            <v>17</v>
          </cell>
          <cell r="AC236">
            <v>32</v>
          </cell>
          <cell r="AD236">
            <v>41</v>
          </cell>
          <cell r="AE236">
            <v>45</v>
          </cell>
        </row>
        <row r="237">
          <cell r="C237"/>
          <cell r="D237" t="str">
            <v>PRESUPUESTO VIGENCIA</v>
          </cell>
          <cell r="E237">
            <v>3756057</v>
          </cell>
          <cell r="F237"/>
          <cell r="G237"/>
          <cell r="H237"/>
          <cell r="I237"/>
          <cell r="J237"/>
          <cell r="K237"/>
          <cell r="L237"/>
          <cell r="M237">
            <v>3756057</v>
          </cell>
          <cell r="N237">
            <v>3756057</v>
          </cell>
          <cell r="O237">
            <v>3756057</v>
          </cell>
          <cell r="P237">
            <v>3756057</v>
          </cell>
          <cell r="Q237">
            <v>3651523</v>
          </cell>
          <cell r="R237">
            <v>3632006</v>
          </cell>
          <cell r="S237"/>
          <cell r="T237"/>
          <cell r="U237"/>
          <cell r="V237"/>
          <cell r="W237"/>
          <cell r="X237"/>
          <cell r="Y237"/>
          <cell r="Z237">
            <v>299003</v>
          </cell>
          <cell r="AA237">
            <v>4537163</v>
          </cell>
          <cell r="AB237">
            <v>4537163</v>
          </cell>
          <cell r="AC237">
            <v>4537163</v>
          </cell>
          <cell r="AD237">
            <v>4537163</v>
          </cell>
          <cell r="AE237">
            <v>4537163</v>
          </cell>
        </row>
        <row r="238">
          <cell r="C238"/>
          <cell r="D238" t="str">
            <v>MAGNITUD FÍSICA RESERVAS</v>
          </cell>
          <cell r="E238">
            <v>0</v>
          </cell>
          <cell r="F238"/>
          <cell r="G238"/>
          <cell r="H238"/>
          <cell r="I238"/>
          <cell r="J238"/>
          <cell r="K238"/>
          <cell r="L238"/>
          <cell r="M238">
            <v>0</v>
          </cell>
          <cell r="N238">
            <v>0</v>
          </cell>
          <cell r="O238">
            <v>0</v>
          </cell>
          <cell r="P238">
            <v>0</v>
          </cell>
          <cell r="Q238">
            <v>0</v>
          </cell>
          <cell r="R238">
            <v>0</v>
          </cell>
          <cell r="S238"/>
          <cell r="T238"/>
          <cell r="U238"/>
          <cell r="V238"/>
          <cell r="W238"/>
          <cell r="X238"/>
          <cell r="Y238"/>
          <cell r="Z238">
            <v>0</v>
          </cell>
          <cell r="AA238">
            <v>0</v>
          </cell>
          <cell r="AB238">
            <v>0</v>
          </cell>
          <cell r="AC238">
            <v>0</v>
          </cell>
          <cell r="AD238">
            <v>0</v>
          </cell>
          <cell r="AE238">
            <v>0</v>
          </cell>
        </row>
        <row r="239">
          <cell r="C239"/>
          <cell r="D239" t="str">
            <v>RESERVA PRESUPUESTAL</v>
          </cell>
          <cell r="E239">
            <v>0</v>
          </cell>
          <cell r="F239"/>
          <cell r="G239"/>
          <cell r="H239"/>
          <cell r="I239"/>
          <cell r="J239"/>
          <cell r="K239"/>
          <cell r="L239"/>
          <cell r="M239">
            <v>0</v>
          </cell>
          <cell r="N239">
            <v>0</v>
          </cell>
          <cell r="O239">
            <v>0</v>
          </cell>
          <cell r="P239">
            <v>0</v>
          </cell>
          <cell r="Q239">
            <v>0</v>
          </cell>
          <cell r="R239">
            <v>0</v>
          </cell>
          <cell r="S239"/>
          <cell r="T239"/>
          <cell r="U239"/>
          <cell r="V239"/>
          <cell r="W239"/>
          <cell r="X239"/>
          <cell r="Y239"/>
          <cell r="Z239">
            <v>0</v>
          </cell>
          <cell r="AA239">
            <v>0</v>
          </cell>
          <cell r="AB239">
            <v>0</v>
          </cell>
          <cell r="AC239">
            <v>0</v>
          </cell>
          <cell r="AD239">
            <v>0</v>
          </cell>
          <cell r="AE239">
            <v>0</v>
          </cell>
        </row>
        <row r="240">
          <cell r="C240"/>
          <cell r="D240" t="str">
            <v>TOTAL MAGNITUD FÍSICA</v>
          </cell>
          <cell r="E240">
            <v>29</v>
          </cell>
          <cell r="F240"/>
          <cell r="G240"/>
          <cell r="H240"/>
          <cell r="I240"/>
          <cell r="J240"/>
          <cell r="K240"/>
          <cell r="L240"/>
          <cell r="M240">
            <v>29</v>
          </cell>
          <cell r="N240">
            <v>29</v>
          </cell>
          <cell r="O240">
            <v>29</v>
          </cell>
          <cell r="P240">
            <v>29</v>
          </cell>
          <cell r="Q240">
            <v>29</v>
          </cell>
          <cell r="R240">
            <v>35</v>
          </cell>
          <cell r="S240"/>
          <cell r="T240"/>
          <cell r="U240"/>
          <cell r="V240"/>
          <cell r="W240"/>
          <cell r="X240"/>
          <cell r="Y240"/>
          <cell r="Z240">
            <v>9</v>
          </cell>
          <cell r="AA240">
            <v>9</v>
          </cell>
          <cell r="AB240">
            <v>17</v>
          </cell>
          <cell r="AC240">
            <v>32</v>
          </cell>
          <cell r="AD240">
            <v>41</v>
          </cell>
          <cell r="AE240">
            <v>45</v>
          </cell>
        </row>
        <row r="241">
          <cell r="C241"/>
          <cell r="D241" t="str">
            <v>TOTAL PRESUPUESTO DE LA META</v>
          </cell>
          <cell r="E241">
            <v>3756057</v>
          </cell>
          <cell r="F241"/>
          <cell r="G241"/>
          <cell r="H241"/>
          <cell r="I241"/>
          <cell r="J241"/>
          <cell r="K241"/>
          <cell r="L241"/>
          <cell r="M241">
            <v>3756057</v>
          </cell>
          <cell r="N241">
            <v>3756057</v>
          </cell>
          <cell r="O241">
            <v>3756057</v>
          </cell>
          <cell r="P241">
            <v>3756057</v>
          </cell>
          <cell r="Q241">
            <v>3651523</v>
          </cell>
          <cell r="R241">
            <v>3632006</v>
          </cell>
          <cell r="S241"/>
          <cell r="T241"/>
          <cell r="U241"/>
          <cell r="V241"/>
          <cell r="W241"/>
          <cell r="X241"/>
          <cell r="Y241"/>
          <cell r="Z241">
            <v>299003</v>
          </cell>
          <cell r="AA241">
            <v>4537163</v>
          </cell>
          <cell r="AB241">
            <v>4537163</v>
          </cell>
          <cell r="AC241">
            <v>4537163</v>
          </cell>
          <cell r="AD241">
            <v>4537163</v>
          </cell>
          <cell r="AE241">
            <v>4537163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L20"/>
  <sheetViews>
    <sheetView showGridLines="0" topLeftCell="B1" zoomScale="48" zoomScaleNormal="48" zoomScaleSheetLayoutView="70" zoomScalePageLayoutView="25" workbookViewId="0">
      <selection activeCell="G5" sqref="G5:EL5"/>
    </sheetView>
  </sheetViews>
  <sheetFormatPr baseColWidth="10" defaultColWidth="11.42578125" defaultRowHeight="15"/>
  <cols>
    <col min="1" max="1" width="16.28515625" style="1" customWidth="1"/>
    <col min="2" max="2" width="7.28515625" style="1" customWidth="1"/>
    <col min="3" max="3" width="7" style="1" customWidth="1"/>
    <col min="4" max="4" width="29.7109375" style="1" customWidth="1"/>
    <col min="5" max="5" width="7.42578125" style="1" customWidth="1"/>
    <col min="6" max="6" width="32.7109375" style="1" customWidth="1"/>
    <col min="7" max="7" width="17.7109375" style="1" customWidth="1"/>
    <col min="8" max="8" width="15.28515625" style="1" customWidth="1"/>
    <col min="9" max="9" width="18.7109375" style="17" customWidth="1"/>
    <col min="10" max="10" width="18.7109375" style="23" customWidth="1"/>
    <col min="11" max="11" width="13.28515625" style="23" customWidth="1"/>
    <col min="12" max="12" width="13.28515625" style="22" hidden="1" customWidth="1"/>
    <col min="13" max="21" width="13.28515625" style="23" hidden="1" customWidth="1"/>
    <col min="22" max="30" width="13.28515625" style="23" customWidth="1"/>
    <col min="31" max="40" width="13.28515625" style="23" hidden="1" customWidth="1"/>
    <col min="41" max="41" width="13.28515625" style="22" hidden="1" customWidth="1"/>
    <col min="42" max="44" width="13.28515625" style="23" hidden="1" customWidth="1"/>
    <col min="45" max="45" width="13.28515625" style="22" hidden="1" customWidth="1"/>
    <col min="46" max="46" width="13.28515625" style="23" hidden="1" customWidth="1"/>
    <col min="47" max="47" width="13.28515625" style="22" hidden="1" customWidth="1"/>
    <col min="48" max="48" width="14.140625" style="22" customWidth="1"/>
    <col min="49" max="49" width="13.28515625" style="23" customWidth="1"/>
    <col min="50" max="72" width="13.28515625" style="23" hidden="1" customWidth="1"/>
    <col min="73" max="73" width="13.28515625" style="22" hidden="1" customWidth="1"/>
    <col min="74" max="74" width="13.28515625" style="23" customWidth="1"/>
    <col min="75" max="97" width="13.28515625" style="23" hidden="1" customWidth="1"/>
    <col min="98" max="98" width="13.28515625" style="22" hidden="1" customWidth="1"/>
    <col min="99" max="99" width="13.28515625" style="23" customWidth="1"/>
    <col min="100" max="123" width="13.28515625" style="23" hidden="1" customWidth="1"/>
    <col min="124" max="126" width="13.28515625" style="1" customWidth="1"/>
    <col min="127" max="135" width="13.28515625" style="1" hidden="1" customWidth="1"/>
    <col min="136" max="137" width="16" style="1" customWidth="1"/>
    <col min="138" max="138" width="97.28515625" style="1" customWidth="1"/>
    <col min="139" max="139" width="37" style="1" customWidth="1"/>
    <col min="140" max="140" width="32.28515625" style="1" customWidth="1"/>
    <col min="141" max="141" width="68.7109375" style="1" customWidth="1"/>
    <col min="142" max="142" width="39.42578125" style="1" customWidth="1"/>
    <col min="143" max="143" width="11.42578125" style="1"/>
    <col min="144" max="144" width="56.42578125" style="1" customWidth="1"/>
    <col min="145" max="16384" width="11.42578125" style="1"/>
  </cols>
  <sheetData>
    <row r="1" spans="1:142" ht="21" customHeight="1" thickBot="1">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0" customFormat="1" ht="56.25" customHeight="1">
      <c r="A2" s="778"/>
      <c r="B2" s="779"/>
      <c r="C2" s="779"/>
      <c r="D2" s="779"/>
      <c r="E2" s="779"/>
      <c r="F2" s="779"/>
      <c r="G2" s="770" t="s">
        <v>44</v>
      </c>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771"/>
      <c r="BK2" s="771"/>
      <c r="BL2" s="771"/>
      <c r="BM2" s="771"/>
      <c r="BN2" s="771"/>
      <c r="BO2" s="771"/>
      <c r="BP2" s="771"/>
      <c r="BQ2" s="771"/>
      <c r="BR2" s="771"/>
      <c r="BS2" s="771"/>
      <c r="BT2" s="771"/>
      <c r="BU2" s="771"/>
      <c r="BV2" s="771"/>
      <c r="BW2" s="771"/>
      <c r="BX2" s="771"/>
      <c r="BY2" s="771"/>
      <c r="BZ2" s="771"/>
      <c r="CA2" s="771"/>
      <c r="CB2" s="771"/>
      <c r="CC2" s="771"/>
      <c r="CD2" s="771"/>
      <c r="CE2" s="771"/>
      <c r="CF2" s="771"/>
      <c r="CG2" s="771"/>
      <c r="CH2" s="771"/>
      <c r="CI2" s="771"/>
      <c r="CJ2" s="771"/>
      <c r="CK2" s="771"/>
      <c r="CL2" s="771"/>
      <c r="CM2" s="771"/>
      <c r="CN2" s="771"/>
      <c r="CO2" s="771"/>
      <c r="CP2" s="771"/>
      <c r="CQ2" s="771"/>
      <c r="CR2" s="771"/>
      <c r="CS2" s="771"/>
      <c r="CT2" s="771"/>
      <c r="CU2" s="771"/>
      <c r="CV2" s="771"/>
      <c r="CW2" s="771"/>
      <c r="CX2" s="771"/>
      <c r="CY2" s="771"/>
      <c r="CZ2" s="771"/>
      <c r="DA2" s="771"/>
      <c r="DB2" s="771"/>
      <c r="DC2" s="771"/>
      <c r="DD2" s="771"/>
      <c r="DE2" s="771"/>
      <c r="DF2" s="771"/>
      <c r="DG2" s="771"/>
      <c r="DH2" s="771"/>
      <c r="DI2" s="771"/>
      <c r="DJ2" s="771"/>
      <c r="DK2" s="771"/>
      <c r="DL2" s="771"/>
      <c r="DM2" s="771"/>
      <c r="DN2" s="771"/>
      <c r="DO2" s="771"/>
      <c r="DP2" s="771"/>
      <c r="DQ2" s="771"/>
      <c r="DR2" s="771"/>
      <c r="DS2" s="771"/>
      <c r="DT2" s="771"/>
      <c r="DU2" s="771"/>
      <c r="DV2" s="771"/>
      <c r="DW2" s="771"/>
      <c r="DX2" s="771"/>
      <c r="DY2" s="771"/>
      <c r="DZ2" s="771"/>
      <c r="EA2" s="771"/>
      <c r="EB2" s="771"/>
      <c r="EC2" s="771"/>
      <c r="ED2" s="771"/>
      <c r="EE2" s="771"/>
      <c r="EF2" s="771"/>
      <c r="EG2" s="771"/>
      <c r="EH2" s="771"/>
      <c r="EI2" s="771"/>
      <c r="EJ2" s="771"/>
      <c r="EK2" s="771"/>
      <c r="EL2" s="772"/>
    </row>
    <row r="3" spans="1:142" s="30" customFormat="1" ht="63.75" customHeight="1" thickBot="1">
      <c r="A3" s="780"/>
      <c r="B3" s="781"/>
      <c r="C3" s="781"/>
      <c r="D3" s="781"/>
      <c r="E3" s="781"/>
      <c r="F3" s="781"/>
      <c r="G3" s="784" t="s">
        <v>256</v>
      </c>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AY3" s="785"/>
      <c r="AZ3" s="785"/>
      <c r="BA3" s="785"/>
      <c r="BB3" s="785"/>
      <c r="BC3" s="785"/>
      <c r="BD3" s="785"/>
      <c r="BE3" s="785"/>
      <c r="BF3" s="785"/>
      <c r="BG3" s="785"/>
      <c r="BH3" s="785"/>
      <c r="BI3" s="785"/>
      <c r="BJ3" s="785"/>
      <c r="BK3" s="785"/>
      <c r="BL3" s="785"/>
      <c r="BM3" s="785"/>
      <c r="BN3" s="785"/>
      <c r="BO3" s="785"/>
      <c r="BP3" s="785"/>
      <c r="BQ3" s="785"/>
      <c r="BR3" s="785"/>
      <c r="BS3" s="785"/>
      <c r="BT3" s="785"/>
      <c r="BU3" s="785"/>
      <c r="BV3" s="785"/>
      <c r="BW3" s="785"/>
      <c r="BX3" s="785"/>
      <c r="BY3" s="785"/>
      <c r="BZ3" s="785"/>
      <c r="CA3" s="785"/>
      <c r="CB3" s="785"/>
      <c r="CC3" s="785"/>
      <c r="CD3" s="785"/>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6"/>
      <c r="DU3" s="786"/>
      <c r="DV3" s="786"/>
      <c r="DW3" s="786"/>
      <c r="DX3" s="786"/>
      <c r="DY3" s="786"/>
      <c r="DZ3" s="786"/>
      <c r="EA3" s="786"/>
      <c r="EB3" s="786"/>
      <c r="EC3" s="786"/>
      <c r="ED3" s="786"/>
      <c r="EE3" s="786"/>
      <c r="EF3" s="786"/>
      <c r="EG3" s="786"/>
      <c r="EH3" s="786"/>
      <c r="EI3" s="786"/>
      <c r="EJ3" s="786"/>
      <c r="EK3" s="786"/>
      <c r="EL3" s="787"/>
    </row>
    <row r="4" spans="1:142" s="29" customFormat="1" ht="63" customHeight="1" thickBot="1">
      <c r="A4" s="782"/>
      <c r="B4" s="783"/>
      <c r="C4" s="783"/>
      <c r="D4" s="783"/>
      <c r="E4" s="783"/>
      <c r="F4" s="783"/>
      <c r="G4" s="773" t="s">
        <v>75</v>
      </c>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774"/>
      <c r="BH4" s="774"/>
      <c r="BI4" s="774"/>
      <c r="BJ4" s="774"/>
      <c r="BK4" s="774"/>
      <c r="BL4" s="774"/>
      <c r="BM4" s="774"/>
      <c r="BN4" s="774"/>
      <c r="BO4" s="774"/>
      <c r="BP4" s="774"/>
      <c r="BQ4" s="774"/>
      <c r="BR4" s="774"/>
      <c r="BS4" s="774"/>
      <c r="BT4" s="774"/>
      <c r="BU4" s="774"/>
      <c r="BV4" s="774"/>
      <c r="BW4" s="774"/>
      <c r="BX4" s="774"/>
      <c r="BY4" s="774"/>
      <c r="BZ4" s="774"/>
      <c r="CA4" s="774"/>
      <c r="CB4" s="774"/>
      <c r="CC4" s="774"/>
      <c r="CD4" s="774"/>
      <c r="CE4" s="774"/>
      <c r="CF4" s="774"/>
      <c r="CG4" s="774"/>
      <c r="CH4" s="774"/>
      <c r="CI4" s="774"/>
      <c r="CJ4" s="774"/>
      <c r="CK4" s="774"/>
      <c r="CL4" s="774"/>
      <c r="CM4" s="774"/>
      <c r="CN4" s="774"/>
      <c r="CO4" s="774"/>
      <c r="CP4" s="774"/>
      <c r="CQ4" s="774"/>
      <c r="CR4" s="774"/>
      <c r="CS4" s="774"/>
      <c r="CT4" s="774"/>
      <c r="CU4" s="774"/>
      <c r="CV4" s="774"/>
      <c r="CW4" s="774"/>
      <c r="CX4" s="774"/>
      <c r="CY4" s="774"/>
      <c r="CZ4" s="774"/>
      <c r="DA4" s="774"/>
      <c r="DB4" s="774"/>
      <c r="DC4" s="774"/>
      <c r="DD4" s="774"/>
      <c r="DE4" s="774"/>
      <c r="DF4" s="774"/>
      <c r="DG4" s="774"/>
      <c r="DH4" s="774"/>
      <c r="DI4" s="774"/>
      <c r="DJ4" s="774"/>
      <c r="DK4" s="774"/>
      <c r="DL4" s="774"/>
      <c r="DM4" s="774"/>
      <c r="DN4" s="774"/>
      <c r="DO4" s="774"/>
      <c r="DP4" s="774"/>
      <c r="DQ4" s="774"/>
      <c r="DR4" s="774"/>
      <c r="DS4" s="775"/>
      <c r="DT4" s="776" t="s">
        <v>236</v>
      </c>
      <c r="DU4" s="776"/>
      <c r="DV4" s="776"/>
      <c r="DW4" s="776"/>
      <c r="DX4" s="776"/>
      <c r="DY4" s="776"/>
      <c r="DZ4" s="776"/>
      <c r="EA4" s="776"/>
      <c r="EB4" s="776"/>
      <c r="EC4" s="776"/>
      <c r="ED4" s="776"/>
      <c r="EE4" s="776"/>
      <c r="EF4" s="776"/>
      <c r="EG4" s="776"/>
      <c r="EH4" s="776"/>
      <c r="EI4" s="776"/>
      <c r="EJ4" s="776"/>
      <c r="EK4" s="776"/>
      <c r="EL4" s="777"/>
    </row>
    <row r="5" spans="1:142" ht="41.25" customHeight="1" thickBot="1">
      <c r="A5" s="763" t="s">
        <v>0</v>
      </c>
      <c r="B5" s="764"/>
      <c r="C5" s="764"/>
      <c r="D5" s="764"/>
      <c r="E5" s="764"/>
      <c r="F5" s="764"/>
      <c r="G5" s="737" t="s">
        <v>299</v>
      </c>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c r="DM5" s="738"/>
      <c r="DN5" s="738"/>
      <c r="DO5" s="738"/>
      <c r="DP5" s="738"/>
      <c r="DQ5" s="738"/>
      <c r="DR5" s="738"/>
      <c r="DS5" s="738"/>
      <c r="DT5" s="738"/>
      <c r="DU5" s="738"/>
      <c r="DV5" s="738"/>
      <c r="DW5" s="738"/>
      <c r="DX5" s="738"/>
      <c r="DY5" s="738"/>
      <c r="DZ5" s="738"/>
      <c r="EA5" s="738"/>
      <c r="EB5" s="738"/>
      <c r="EC5" s="738"/>
      <c r="ED5" s="738"/>
      <c r="EE5" s="738"/>
      <c r="EF5" s="738"/>
      <c r="EG5" s="738"/>
      <c r="EH5" s="738"/>
      <c r="EI5" s="738"/>
      <c r="EJ5" s="738"/>
      <c r="EK5" s="738"/>
      <c r="EL5" s="739"/>
    </row>
    <row r="6" spans="1:142" ht="26.25" customHeight="1" thickBot="1">
      <c r="A6" s="763" t="s">
        <v>2</v>
      </c>
      <c r="B6" s="764"/>
      <c r="C6" s="764"/>
      <c r="D6" s="764"/>
      <c r="E6" s="764"/>
      <c r="F6" s="764"/>
      <c r="G6" s="737" t="s">
        <v>300</v>
      </c>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8"/>
      <c r="AY6" s="738"/>
      <c r="AZ6" s="738"/>
      <c r="BA6" s="738"/>
      <c r="BB6" s="738"/>
      <c r="BC6" s="738"/>
      <c r="BD6" s="738"/>
      <c r="BE6" s="738"/>
      <c r="BF6" s="738"/>
      <c r="BG6" s="738"/>
      <c r="BH6" s="738"/>
      <c r="BI6" s="738"/>
      <c r="BJ6" s="738"/>
      <c r="BK6" s="738"/>
      <c r="BL6" s="738"/>
      <c r="BM6" s="738"/>
      <c r="BN6" s="738"/>
      <c r="BO6" s="738"/>
      <c r="BP6" s="738"/>
      <c r="BQ6" s="738"/>
      <c r="BR6" s="738"/>
      <c r="BS6" s="738"/>
      <c r="BT6" s="738"/>
      <c r="BU6" s="738"/>
      <c r="BV6" s="738"/>
      <c r="BW6" s="738"/>
      <c r="BX6" s="738"/>
      <c r="BY6" s="738"/>
      <c r="BZ6" s="738"/>
      <c r="CA6" s="738"/>
      <c r="CB6" s="738"/>
      <c r="CC6" s="738"/>
      <c r="CD6" s="738"/>
      <c r="CE6" s="738"/>
      <c r="CF6" s="738"/>
      <c r="CG6" s="738"/>
      <c r="CH6" s="738"/>
      <c r="CI6" s="738"/>
      <c r="CJ6" s="738"/>
      <c r="CK6" s="738"/>
      <c r="CL6" s="738"/>
      <c r="CM6" s="738"/>
      <c r="CN6" s="738"/>
      <c r="CO6" s="738"/>
      <c r="CP6" s="738"/>
      <c r="CQ6" s="738"/>
      <c r="CR6" s="738"/>
      <c r="CS6" s="738"/>
      <c r="CT6" s="738"/>
      <c r="CU6" s="738"/>
      <c r="CV6" s="738"/>
      <c r="CW6" s="738"/>
      <c r="CX6" s="738"/>
      <c r="CY6" s="738"/>
      <c r="CZ6" s="738"/>
      <c r="DA6" s="738"/>
      <c r="DB6" s="738"/>
      <c r="DC6" s="738"/>
      <c r="DD6" s="738"/>
      <c r="DE6" s="738"/>
      <c r="DF6" s="738"/>
      <c r="DG6" s="738"/>
      <c r="DH6" s="738"/>
      <c r="DI6" s="738"/>
      <c r="DJ6" s="738"/>
      <c r="DK6" s="738"/>
      <c r="DL6" s="738"/>
      <c r="DM6" s="738"/>
      <c r="DN6" s="738"/>
      <c r="DO6" s="738"/>
      <c r="DP6" s="738"/>
      <c r="DQ6" s="738"/>
      <c r="DR6" s="738"/>
      <c r="DS6" s="738"/>
      <c r="DT6" s="738"/>
      <c r="DU6" s="738"/>
      <c r="DV6" s="738"/>
      <c r="DW6" s="738"/>
      <c r="DX6" s="738"/>
      <c r="DY6" s="738"/>
      <c r="DZ6" s="738"/>
      <c r="EA6" s="738"/>
      <c r="EB6" s="738"/>
      <c r="EC6" s="738"/>
      <c r="ED6" s="738"/>
      <c r="EE6" s="738"/>
      <c r="EF6" s="738"/>
      <c r="EG6" s="738"/>
      <c r="EH6" s="738"/>
      <c r="EI6" s="738"/>
      <c r="EJ6" s="738"/>
      <c r="EK6" s="738"/>
      <c r="EL6" s="739"/>
    </row>
    <row r="7" spans="1:142" ht="30" customHeight="1" thickBot="1">
      <c r="A7" s="763" t="s">
        <v>97</v>
      </c>
      <c r="B7" s="764"/>
      <c r="C7" s="764"/>
      <c r="D7" s="764"/>
      <c r="E7" s="764"/>
      <c r="F7" s="764"/>
      <c r="G7" s="737" t="s">
        <v>301</v>
      </c>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8"/>
      <c r="AY7" s="738"/>
      <c r="AZ7" s="738"/>
      <c r="BA7" s="738"/>
      <c r="BB7" s="738"/>
      <c r="BC7" s="738"/>
      <c r="BD7" s="738"/>
      <c r="BE7" s="738"/>
      <c r="BF7" s="738"/>
      <c r="BG7" s="738"/>
      <c r="BH7" s="738"/>
      <c r="BI7" s="738"/>
      <c r="BJ7" s="738"/>
      <c r="BK7" s="738"/>
      <c r="BL7" s="738"/>
      <c r="BM7" s="738"/>
      <c r="BN7" s="738"/>
      <c r="BO7" s="738"/>
      <c r="BP7" s="738"/>
      <c r="BQ7" s="738"/>
      <c r="BR7" s="738"/>
      <c r="BS7" s="738"/>
      <c r="BT7" s="738"/>
      <c r="BU7" s="738"/>
      <c r="BV7" s="738"/>
      <c r="BW7" s="738"/>
      <c r="BX7" s="738"/>
      <c r="BY7" s="738"/>
      <c r="BZ7" s="738"/>
      <c r="CA7" s="738"/>
      <c r="CB7" s="738"/>
      <c r="CC7" s="738"/>
      <c r="CD7" s="738"/>
      <c r="CE7" s="738"/>
      <c r="CF7" s="738"/>
      <c r="CG7" s="738"/>
      <c r="CH7" s="738"/>
      <c r="CI7" s="738"/>
      <c r="CJ7" s="738"/>
      <c r="CK7" s="738"/>
      <c r="CL7" s="738"/>
      <c r="CM7" s="738"/>
      <c r="CN7" s="738"/>
      <c r="CO7" s="738"/>
      <c r="CP7" s="738"/>
      <c r="CQ7" s="738"/>
      <c r="CR7" s="738"/>
      <c r="CS7" s="738"/>
      <c r="CT7" s="738"/>
      <c r="CU7" s="738"/>
      <c r="CV7" s="738"/>
      <c r="CW7" s="738"/>
      <c r="CX7" s="738"/>
      <c r="CY7" s="738"/>
      <c r="CZ7" s="738"/>
      <c r="DA7" s="738"/>
      <c r="DB7" s="738"/>
      <c r="DC7" s="738"/>
      <c r="DD7" s="738"/>
      <c r="DE7" s="738"/>
      <c r="DF7" s="738"/>
      <c r="DG7" s="738"/>
      <c r="DH7" s="738"/>
      <c r="DI7" s="738"/>
      <c r="DJ7" s="738"/>
      <c r="DK7" s="738"/>
      <c r="DL7" s="738"/>
      <c r="DM7" s="738"/>
      <c r="DN7" s="738"/>
      <c r="DO7" s="738"/>
      <c r="DP7" s="738"/>
      <c r="DQ7" s="738"/>
      <c r="DR7" s="738"/>
      <c r="DS7" s="738"/>
      <c r="DT7" s="738"/>
      <c r="DU7" s="738"/>
      <c r="DV7" s="738"/>
      <c r="DW7" s="738"/>
      <c r="DX7" s="738"/>
      <c r="DY7" s="738"/>
      <c r="DZ7" s="738"/>
      <c r="EA7" s="738"/>
      <c r="EB7" s="738"/>
      <c r="EC7" s="738"/>
      <c r="ED7" s="738"/>
      <c r="EE7" s="738"/>
      <c r="EF7" s="738"/>
      <c r="EG7" s="738"/>
      <c r="EH7" s="738"/>
      <c r="EI7" s="738"/>
      <c r="EJ7" s="738"/>
      <c r="EK7" s="738"/>
      <c r="EL7" s="739"/>
    </row>
    <row r="8" spans="1:142" ht="30" customHeight="1" thickBot="1">
      <c r="A8" s="763" t="s">
        <v>1</v>
      </c>
      <c r="B8" s="764"/>
      <c r="C8" s="764"/>
      <c r="D8" s="764"/>
      <c r="E8" s="764"/>
      <c r="F8" s="764"/>
      <c r="G8" s="740" t="s">
        <v>302</v>
      </c>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1"/>
      <c r="AL8" s="741"/>
      <c r="AM8" s="741"/>
      <c r="AN8" s="741"/>
      <c r="AO8" s="741"/>
      <c r="AP8" s="741"/>
      <c r="AQ8" s="741"/>
      <c r="AR8" s="741"/>
      <c r="AS8" s="741"/>
      <c r="AT8" s="741"/>
      <c r="AU8" s="741"/>
      <c r="AV8" s="741"/>
      <c r="AW8" s="741"/>
      <c r="AX8" s="741"/>
      <c r="AY8" s="741"/>
      <c r="AZ8" s="741"/>
      <c r="BA8" s="741"/>
      <c r="BB8" s="741"/>
      <c r="BC8" s="741"/>
      <c r="BD8" s="741"/>
      <c r="BE8" s="741"/>
      <c r="BF8" s="741"/>
      <c r="BG8" s="741"/>
      <c r="BH8" s="741"/>
      <c r="BI8" s="741"/>
      <c r="BJ8" s="741"/>
      <c r="BK8" s="741"/>
      <c r="BL8" s="741"/>
      <c r="BM8" s="741"/>
      <c r="BN8" s="741"/>
      <c r="BO8" s="741"/>
      <c r="BP8" s="741"/>
      <c r="BQ8" s="741"/>
      <c r="BR8" s="741"/>
      <c r="BS8" s="741"/>
      <c r="BT8" s="741"/>
      <c r="BU8" s="741"/>
      <c r="BV8" s="741"/>
      <c r="BW8" s="741"/>
      <c r="BX8" s="741"/>
      <c r="BY8" s="741"/>
      <c r="BZ8" s="741"/>
      <c r="CA8" s="741"/>
      <c r="CB8" s="741"/>
      <c r="CC8" s="741"/>
      <c r="CD8" s="741"/>
      <c r="CE8" s="741"/>
      <c r="CF8" s="741"/>
      <c r="CG8" s="741"/>
      <c r="CH8" s="741"/>
      <c r="CI8" s="741"/>
      <c r="CJ8" s="741"/>
      <c r="CK8" s="741"/>
      <c r="CL8" s="741"/>
      <c r="CM8" s="741"/>
      <c r="CN8" s="741"/>
      <c r="CO8" s="741"/>
      <c r="CP8" s="741"/>
      <c r="CQ8" s="741"/>
      <c r="CR8" s="741"/>
      <c r="CS8" s="741"/>
      <c r="CT8" s="741"/>
      <c r="CU8" s="741"/>
      <c r="CV8" s="741"/>
      <c r="CW8" s="741"/>
      <c r="CX8" s="741"/>
      <c r="CY8" s="741"/>
      <c r="CZ8" s="741"/>
      <c r="DA8" s="741"/>
      <c r="DB8" s="741"/>
      <c r="DC8" s="741"/>
      <c r="DD8" s="741"/>
      <c r="DE8" s="741"/>
      <c r="DF8" s="741"/>
      <c r="DG8" s="741"/>
      <c r="DH8" s="741"/>
      <c r="DI8" s="741"/>
      <c r="DJ8" s="741"/>
      <c r="DK8" s="741"/>
      <c r="DL8" s="741"/>
      <c r="DM8" s="741"/>
      <c r="DN8" s="741"/>
      <c r="DO8" s="741"/>
      <c r="DP8" s="741"/>
      <c r="DQ8" s="741"/>
      <c r="DR8" s="741"/>
      <c r="DS8" s="741"/>
      <c r="DT8" s="741"/>
      <c r="DU8" s="741"/>
      <c r="DV8" s="741"/>
      <c r="DW8" s="741"/>
      <c r="DX8" s="741"/>
      <c r="DY8" s="741"/>
      <c r="DZ8" s="741"/>
      <c r="EA8" s="741"/>
      <c r="EB8" s="741"/>
      <c r="EC8" s="741"/>
      <c r="ED8" s="741"/>
      <c r="EE8" s="741"/>
      <c r="EF8" s="741"/>
      <c r="EG8" s="741"/>
      <c r="EH8" s="741"/>
      <c r="EI8" s="741"/>
      <c r="EJ8" s="741"/>
      <c r="EK8" s="741"/>
      <c r="EL8" s="742"/>
    </row>
    <row r="9" spans="1:142" ht="20.25" customHeight="1" thickBot="1">
      <c r="A9" s="50"/>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6"/>
      <c r="DU9" s="26"/>
      <c r="DV9" s="26"/>
      <c r="DW9" s="26"/>
      <c r="DX9" s="26"/>
      <c r="DY9" s="26"/>
      <c r="DZ9" s="26"/>
      <c r="EA9" s="26"/>
      <c r="EB9" s="26"/>
      <c r="EC9" s="26"/>
      <c r="ED9" s="26"/>
      <c r="EE9" s="26"/>
      <c r="EF9" s="26"/>
      <c r="EG9" s="26"/>
      <c r="EH9" s="26"/>
      <c r="EI9" s="26"/>
      <c r="EJ9" s="26"/>
      <c r="EK9" s="26"/>
      <c r="EL9" s="27"/>
    </row>
    <row r="10" spans="1:142" s="2" customFormat="1" ht="70.5" customHeight="1" thickBot="1">
      <c r="A10" s="726" t="s">
        <v>219</v>
      </c>
      <c r="B10" s="727"/>
      <c r="C10" s="727"/>
      <c r="D10" s="727"/>
      <c r="E10" s="727"/>
      <c r="F10" s="727"/>
      <c r="G10" s="727"/>
      <c r="H10" s="727"/>
      <c r="I10" s="727"/>
      <c r="J10" s="727"/>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29"/>
      <c r="AZ10" s="729"/>
      <c r="BA10" s="729"/>
      <c r="BB10" s="729"/>
      <c r="BC10" s="729"/>
      <c r="BD10" s="729"/>
      <c r="BE10" s="729"/>
      <c r="BF10" s="729"/>
      <c r="BG10" s="729"/>
      <c r="BH10" s="729"/>
      <c r="BI10" s="729"/>
      <c r="BJ10" s="729"/>
      <c r="BK10" s="729"/>
      <c r="BL10" s="729"/>
      <c r="BM10" s="729"/>
      <c r="BN10" s="729"/>
      <c r="BO10" s="729"/>
      <c r="BP10" s="729"/>
      <c r="BQ10" s="729"/>
      <c r="BR10" s="729"/>
      <c r="BS10" s="729"/>
      <c r="BT10" s="729"/>
      <c r="BU10" s="729"/>
      <c r="BV10" s="729"/>
      <c r="BW10" s="729"/>
      <c r="BX10" s="729"/>
      <c r="BY10" s="729"/>
      <c r="BZ10" s="729"/>
      <c r="CA10" s="729"/>
      <c r="CB10" s="729"/>
      <c r="CC10" s="729"/>
      <c r="CD10" s="729"/>
      <c r="CE10" s="729"/>
      <c r="CF10" s="729"/>
      <c r="CG10" s="729"/>
      <c r="CH10" s="729"/>
      <c r="CI10" s="729"/>
      <c r="CJ10" s="729"/>
      <c r="CK10" s="729"/>
      <c r="CL10" s="729"/>
      <c r="CM10" s="729"/>
      <c r="CN10" s="729"/>
      <c r="CO10" s="729"/>
      <c r="CP10" s="729"/>
      <c r="CQ10" s="729"/>
      <c r="CR10" s="729"/>
      <c r="CS10" s="729"/>
      <c r="CT10" s="729"/>
      <c r="CU10" s="729"/>
      <c r="CV10" s="729"/>
      <c r="CW10" s="729"/>
      <c r="CX10" s="729"/>
      <c r="CY10" s="729"/>
      <c r="CZ10" s="729"/>
      <c r="DA10" s="729"/>
      <c r="DB10" s="729"/>
      <c r="DC10" s="729"/>
      <c r="DD10" s="729"/>
      <c r="DE10" s="729"/>
      <c r="DF10" s="729"/>
      <c r="DG10" s="729"/>
      <c r="DH10" s="729"/>
      <c r="DI10" s="729"/>
      <c r="DJ10" s="729"/>
      <c r="DK10" s="729"/>
      <c r="DL10" s="729"/>
      <c r="DM10" s="729"/>
      <c r="DN10" s="729"/>
      <c r="DO10" s="729"/>
      <c r="DP10" s="729"/>
      <c r="DQ10" s="729"/>
      <c r="DR10" s="729"/>
      <c r="DS10" s="729"/>
      <c r="DT10" s="729"/>
      <c r="DU10" s="729"/>
      <c r="DV10" s="729"/>
      <c r="DW10" s="729"/>
      <c r="DX10" s="729"/>
      <c r="DY10" s="729"/>
      <c r="DZ10" s="729"/>
      <c r="EA10" s="729"/>
      <c r="EB10" s="729"/>
      <c r="EC10" s="729"/>
      <c r="ED10" s="729"/>
      <c r="EE10" s="769"/>
      <c r="EF10" s="756" t="s">
        <v>229</v>
      </c>
      <c r="EG10" s="760" t="s">
        <v>230</v>
      </c>
      <c r="EH10" s="753" t="s">
        <v>231</v>
      </c>
      <c r="EI10" s="748" t="s">
        <v>232</v>
      </c>
      <c r="EJ10" s="748" t="s">
        <v>233</v>
      </c>
      <c r="EK10" s="748" t="s">
        <v>234</v>
      </c>
      <c r="EL10" s="745" t="s">
        <v>235</v>
      </c>
    </row>
    <row r="11" spans="1:142" s="3" customFormat="1" ht="44.25" customHeight="1" thickBot="1">
      <c r="A11" s="728" t="s">
        <v>220</v>
      </c>
      <c r="B11" s="729"/>
      <c r="C11" s="729"/>
      <c r="D11" s="729"/>
      <c r="E11" s="729"/>
      <c r="F11" s="729"/>
      <c r="G11" s="729"/>
      <c r="H11" s="729"/>
      <c r="I11" s="729"/>
      <c r="J11" s="729"/>
      <c r="K11" s="732"/>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3"/>
      <c r="AZ11" s="733"/>
      <c r="BA11" s="733"/>
      <c r="BB11" s="733"/>
      <c r="BC11" s="733"/>
      <c r="BD11" s="733"/>
      <c r="BE11" s="733"/>
      <c r="BF11" s="733"/>
      <c r="BG11" s="733"/>
      <c r="BH11" s="733"/>
      <c r="BI11" s="733"/>
      <c r="BJ11" s="733"/>
      <c r="BK11" s="733"/>
      <c r="BL11" s="733"/>
      <c r="BM11" s="733"/>
      <c r="BN11" s="733"/>
      <c r="BO11" s="733"/>
      <c r="BP11" s="733"/>
      <c r="BQ11" s="733"/>
      <c r="BR11" s="733"/>
      <c r="BS11" s="733"/>
      <c r="BT11" s="733"/>
      <c r="BU11" s="733"/>
      <c r="BV11" s="733"/>
      <c r="BW11" s="733"/>
      <c r="BX11" s="733"/>
      <c r="BY11" s="733"/>
      <c r="BZ11" s="733"/>
      <c r="CA11" s="733"/>
      <c r="CB11" s="733"/>
      <c r="CC11" s="733"/>
      <c r="CD11" s="733"/>
      <c r="CE11" s="733"/>
      <c r="CF11" s="733"/>
      <c r="CG11" s="733"/>
      <c r="CH11" s="733"/>
      <c r="CI11" s="733"/>
      <c r="CJ11" s="733"/>
      <c r="CK11" s="733"/>
      <c r="CL11" s="733"/>
      <c r="CM11" s="733"/>
      <c r="CN11" s="733"/>
      <c r="CO11" s="733"/>
      <c r="CP11" s="733"/>
      <c r="CQ11" s="733"/>
      <c r="CR11" s="733"/>
      <c r="CS11" s="733"/>
      <c r="CT11" s="733"/>
      <c r="CU11" s="733"/>
      <c r="CV11" s="733"/>
      <c r="CW11" s="733"/>
      <c r="CX11" s="733"/>
      <c r="CY11" s="733"/>
      <c r="CZ11" s="733"/>
      <c r="DA11" s="733"/>
      <c r="DB11" s="733"/>
      <c r="DC11" s="733"/>
      <c r="DD11" s="733"/>
      <c r="DE11" s="733"/>
      <c r="DF11" s="733"/>
      <c r="DG11" s="733"/>
      <c r="DH11" s="733"/>
      <c r="DI11" s="733"/>
      <c r="DJ11" s="733"/>
      <c r="DK11" s="733"/>
      <c r="DL11" s="733"/>
      <c r="DM11" s="733"/>
      <c r="DN11" s="733"/>
      <c r="DO11" s="733"/>
      <c r="DP11" s="733"/>
      <c r="DQ11" s="733"/>
      <c r="DR11" s="733"/>
      <c r="DS11" s="734"/>
      <c r="DT11" s="767" t="s">
        <v>228</v>
      </c>
      <c r="DU11" s="768"/>
      <c r="DV11" s="768"/>
      <c r="DW11" s="768"/>
      <c r="DX11" s="768"/>
      <c r="DY11" s="768"/>
      <c r="DZ11" s="768"/>
      <c r="EA11" s="768"/>
      <c r="EB11" s="768"/>
      <c r="EC11" s="768"/>
      <c r="ED11" s="768"/>
      <c r="EE11" s="768"/>
      <c r="EF11" s="757"/>
      <c r="EG11" s="761"/>
      <c r="EH11" s="754"/>
      <c r="EI11" s="749"/>
      <c r="EJ11" s="749"/>
      <c r="EK11" s="749"/>
      <c r="EL11" s="746"/>
    </row>
    <row r="12" spans="1:142" s="3" customFormat="1" ht="51" customHeight="1" thickBot="1">
      <c r="A12" s="730"/>
      <c r="B12" s="731"/>
      <c r="C12" s="731"/>
      <c r="D12" s="731"/>
      <c r="E12" s="731"/>
      <c r="F12" s="731"/>
      <c r="G12" s="731"/>
      <c r="H12" s="731"/>
      <c r="I12" s="731"/>
      <c r="J12" s="731"/>
      <c r="K12" s="732" t="s">
        <v>85</v>
      </c>
      <c r="L12" s="733"/>
      <c r="M12" s="733"/>
      <c r="N12" s="733"/>
      <c r="O12" s="733"/>
      <c r="P12" s="733"/>
      <c r="Q12" s="733"/>
      <c r="R12" s="733"/>
      <c r="S12" s="733"/>
      <c r="T12" s="733"/>
      <c r="U12" s="733"/>
      <c r="V12" s="733"/>
      <c r="W12" s="734"/>
      <c r="X12" s="732" t="s">
        <v>86</v>
      </c>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4"/>
      <c r="AW12" s="732" t="s">
        <v>106</v>
      </c>
      <c r="AX12" s="733"/>
      <c r="AY12" s="733"/>
      <c r="AZ12" s="733"/>
      <c r="BA12" s="733"/>
      <c r="BB12" s="733"/>
      <c r="BC12" s="733"/>
      <c r="BD12" s="733"/>
      <c r="BE12" s="733"/>
      <c r="BF12" s="733"/>
      <c r="BG12" s="733"/>
      <c r="BH12" s="733"/>
      <c r="BI12" s="733"/>
      <c r="BJ12" s="733"/>
      <c r="BK12" s="733"/>
      <c r="BL12" s="733"/>
      <c r="BM12" s="733"/>
      <c r="BN12" s="733"/>
      <c r="BO12" s="733"/>
      <c r="BP12" s="733"/>
      <c r="BQ12" s="733"/>
      <c r="BR12" s="733"/>
      <c r="BS12" s="733"/>
      <c r="BT12" s="733"/>
      <c r="BU12" s="734"/>
      <c r="BV12" s="732" t="s">
        <v>107</v>
      </c>
      <c r="BW12" s="733"/>
      <c r="BX12" s="733"/>
      <c r="BY12" s="733"/>
      <c r="BZ12" s="733"/>
      <c r="CA12" s="733"/>
      <c r="CB12" s="733"/>
      <c r="CC12" s="733"/>
      <c r="CD12" s="733"/>
      <c r="CE12" s="733"/>
      <c r="CF12" s="733"/>
      <c r="CG12" s="733"/>
      <c r="CH12" s="733"/>
      <c r="CI12" s="733"/>
      <c r="CJ12" s="733"/>
      <c r="CK12" s="733"/>
      <c r="CL12" s="733"/>
      <c r="CM12" s="733"/>
      <c r="CN12" s="733"/>
      <c r="CO12" s="733"/>
      <c r="CP12" s="733"/>
      <c r="CQ12" s="733"/>
      <c r="CR12" s="733"/>
      <c r="CS12" s="733"/>
      <c r="CT12" s="734"/>
      <c r="CU12" s="732" t="s">
        <v>109</v>
      </c>
      <c r="CV12" s="733"/>
      <c r="CW12" s="733"/>
      <c r="CX12" s="733"/>
      <c r="CY12" s="733"/>
      <c r="CZ12" s="733"/>
      <c r="DA12" s="733"/>
      <c r="DB12" s="733"/>
      <c r="DC12" s="733"/>
      <c r="DD12" s="733"/>
      <c r="DE12" s="733"/>
      <c r="DF12" s="733"/>
      <c r="DG12" s="733"/>
      <c r="DH12" s="733"/>
      <c r="DI12" s="733"/>
      <c r="DJ12" s="733"/>
      <c r="DK12" s="733"/>
      <c r="DL12" s="733"/>
      <c r="DM12" s="733"/>
      <c r="DN12" s="733"/>
      <c r="DO12" s="733"/>
      <c r="DP12" s="733"/>
      <c r="DQ12" s="733"/>
      <c r="DR12" s="733"/>
      <c r="DS12" s="734"/>
      <c r="DT12" s="743" t="s">
        <v>56</v>
      </c>
      <c r="DU12" s="743" t="s">
        <v>76</v>
      </c>
      <c r="DV12" s="743" t="s">
        <v>3</v>
      </c>
      <c r="DW12" s="743" t="s">
        <v>77</v>
      </c>
      <c r="DX12" s="743" t="s">
        <v>78</v>
      </c>
      <c r="DY12" s="743" t="s">
        <v>4</v>
      </c>
      <c r="DZ12" s="743" t="s">
        <v>79</v>
      </c>
      <c r="EA12" s="743" t="s">
        <v>80</v>
      </c>
      <c r="EB12" s="743" t="s">
        <v>81</v>
      </c>
      <c r="EC12" s="743" t="s">
        <v>82</v>
      </c>
      <c r="ED12" s="765" t="s">
        <v>83</v>
      </c>
      <c r="EE12" s="751" t="s">
        <v>5</v>
      </c>
      <c r="EF12" s="758"/>
      <c r="EG12" s="761"/>
      <c r="EH12" s="754"/>
      <c r="EI12" s="749"/>
      <c r="EJ12" s="749"/>
      <c r="EK12" s="749"/>
      <c r="EL12" s="746"/>
    </row>
    <row r="13" spans="1:142" s="288" customFormat="1" ht="92.25" customHeight="1" thickBot="1">
      <c r="A13" s="277" t="s">
        <v>421</v>
      </c>
      <c r="B13" s="277" t="s">
        <v>422</v>
      </c>
      <c r="C13" s="278" t="s">
        <v>223</v>
      </c>
      <c r="D13" s="278" t="s">
        <v>224</v>
      </c>
      <c r="E13" s="278" t="s">
        <v>222</v>
      </c>
      <c r="F13" s="278" t="s">
        <v>221</v>
      </c>
      <c r="G13" s="278" t="s">
        <v>225</v>
      </c>
      <c r="H13" s="278" t="s">
        <v>226</v>
      </c>
      <c r="I13" s="279" t="s">
        <v>227</v>
      </c>
      <c r="J13" s="280" t="s">
        <v>257</v>
      </c>
      <c r="K13" s="281" t="s">
        <v>119</v>
      </c>
      <c r="L13" s="282" t="s">
        <v>388</v>
      </c>
      <c r="M13" s="283" t="s">
        <v>389</v>
      </c>
      <c r="N13" s="284" t="s">
        <v>390</v>
      </c>
      <c r="O13" s="283" t="s">
        <v>391</v>
      </c>
      <c r="P13" s="284" t="s">
        <v>392</v>
      </c>
      <c r="Q13" s="285" t="s">
        <v>393</v>
      </c>
      <c r="R13" s="284" t="s">
        <v>394</v>
      </c>
      <c r="S13" s="285" t="s">
        <v>395</v>
      </c>
      <c r="T13" s="284" t="s">
        <v>396</v>
      </c>
      <c r="U13" s="285" t="s">
        <v>397</v>
      </c>
      <c r="V13" s="284" t="s">
        <v>398</v>
      </c>
      <c r="W13" s="286" t="s">
        <v>399</v>
      </c>
      <c r="X13" s="284" t="s">
        <v>39</v>
      </c>
      <c r="Y13" s="284" t="s">
        <v>400</v>
      </c>
      <c r="Z13" s="285" t="s">
        <v>401</v>
      </c>
      <c r="AA13" s="284" t="s">
        <v>402</v>
      </c>
      <c r="AB13" s="285" t="s">
        <v>403</v>
      </c>
      <c r="AC13" s="284" t="s">
        <v>404</v>
      </c>
      <c r="AD13" s="285" t="s">
        <v>405</v>
      </c>
      <c r="AE13" s="284" t="s">
        <v>406</v>
      </c>
      <c r="AF13" s="285" t="s">
        <v>407</v>
      </c>
      <c r="AG13" s="284" t="s">
        <v>408</v>
      </c>
      <c r="AH13" s="285" t="s">
        <v>409</v>
      </c>
      <c r="AI13" s="284" t="s">
        <v>410</v>
      </c>
      <c r="AJ13" s="285" t="s">
        <v>411</v>
      </c>
      <c r="AK13" s="284" t="s">
        <v>388</v>
      </c>
      <c r="AL13" s="285" t="s">
        <v>412</v>
      </c>
      <c r="AM13" s="284" t="s">
        <v>390</v>
      </c>
      <c r="AN13" s="285" t="s">
        <v>413</v>
      </c>
      <c r="AO13" s="284" t="s">
        <v>392</v>
      </c>
      <c r="AP13" s="285" t="s">
        <v>414</v>
      </c>
      <c r="AQ13" s="284" t="s">
        <v>394</v>
      </c>
      <c r="AR13" s="285" t="s">
        <v>415</v>
      </c>
      <c r="AS13" s="284" t="s">
        <v>396</v>
      </c>
      <c r="AT13" s="285" t="s">
        <v>416</v>
      </c>
      <c r="AU13" s="284" t="s">
        <v>398</v>
      </c>
      <c r="AV13" s="287" t="s">
        <v>417</v>
      </c>
      <c r="AW13" s="287" t="s">
        <v>39</v>
      </c>
      <c r="AX13" s="284" t="s">
        <v>400</v>
      </c>
      <c r="AY13" s="285" t="s">
        <v>401</v>
      </c>
      <c r="AZ13" s="284" t="s">
        <v>402</v>
      </c>
      <c r="BA13" s="285" t="s">
        <v>403</v>
      </c>
      <c r="BB13" s="284" t="s">
        <v>404</v>
      </c>
      <c r="BC13" s="285" t="s">
        <v>405</v>
      </c>
      <c r="BD13" s="284" t="s">
        <v>406</v>
      </c>
      <c r="BE13" s="285" t="s">
        <v>407</v>
      </c>
      <c r="BF13" s="284" t="s">
        <v>408</v>
      </c>
      <c r="BG13" s="285" t="s">
        <v>409</v>
      </c>
      <c r="BH13" s="284" t="s">
        <v>410</v>
      </c>
      <c r="BI13" s="285" t="s">
        <v>411</v>
      </c>
      <c r="BJ13" s="284" t="s">
        <v>388</v>
      </c>
      <c r="BK13" s="285" t="s">
        <v>412</v>
      </c>
      <c r="BL13" s="284" t="s">
        <v>390</v>
      </c>
      <c r="BM13" s="285" t="s">
        <v>413</v>
      </c>
      <c r="BN13" s="284" t="s">
        <v>392</v>
      </c>
      <c r="BO13" s="285" t="s">
        <v>414</v>
      </c>
      <c r="BP13" s="284" t="s">
        <v>394</v>
      </c>
      <c r="BQ13" s="285" t="s">
        <v>415</v>
      </c>
      <c r="BR13" s="284" t="s">
        <v>396</v>
      </c>
      <c r="BS13" s="285" t="s">
        <v>416</v>
      </c>
      <c r="BT13" s="284" t="s">
        <v>398</v>
      </c>
      <c r="BU13" s="286" t="s">
        <v>418</v>
      </c>
      <c r="BV13" s="287" t="s">
        <v>39</v>
      </c>
      <c r="BW13" s="284" t="s">
        <v>400</v>
      </c>
      <c r="BX13" s="285" t="s">
        <v>401</v>
      </c>
      <c r="BY13" s="284" t="s">
        <v>402</v>
      </c>
      <c r="BZ13" s="285" t="s">
        <v>403</v>
      </c>
      <c r="CA13" s="284" t="s">
        <v>404</v>
      </c>
      <c r="CB13" s="285" t="s">
        <v>405</v>
      </c>
      <c r="CC13" s="284" t="s">
        <v>406</v>
      </c>
      <c r="CD13" s="285" t="s">
        <v>407</v>
      </c>
      <c r="CE13" s="284" t="s">
        <v>408</v>
      </c>
      <c r="CF13" s="285" t="s">
        <v>409</v>
      </c>
      <c r="CG13" s="284" t="s">
        <v>410</v>
      </c>
      <c r="CH13" s="285" t="s">
        <v>411</v>
      </c>
      <c r="CI13" s="284" t="s">
        <v>388</v>
      </c>
      <c r="CJ13" s="285" t="s">
        <v>412</v>
      </c>
      <c r="CK13" s="284" t="s">
        <v>390</v>
      </c>
      <c r="CL13" s="285" t="s">
        <v>413</v>
      </c>
      <c r="CM13" s="284" t="s">
        <v>392</v>
      </c>
      <c r="CN13" s="285" t="s">
        <v>414</v>
      </c>
      <c r="CO13" s="284" t="s">
        <v>394</v>
      </c>
      <c r="CP13" s="285" t="s">
        <v>415</v>
      </c>
      <c r="CQ13" s="284" t="s">
        <v>396</v>
      </c>
      <c r="CR13" s="285" t="s">
        <v>416</v>
      </c>
      <c r="CS13" s="284" t="s">
        <v>398</v>
      </c>
      <c r="CT13" s="286" t="s">
        <v>419</v>
      </c>
      <c r="CU13" s="287" t="s">
        <v>39</v>
      </c>
      <c r="CV13" s="284" t="s">
        <v>400</v>
      </c>
      <c r="CW13" s="285" t="s">
        <v>401</v>
      </c>
      <c r="CX13" s="284" t="s">
        <v>402</v>
      </c>
      <c r="CY13" s="285" t="s">
        <v>403</v>
      </c>
      <c r="CZ13" s="284" t="s">
        <v>404</v>
      </c>
      <c r="DA13" s="285" t="s">
        <v>405</v>
      </c>
      <c r="DB13" s="284" t="s">
        <v>406</v>
      </c>
      <c r="DC13" s="285" t="s">
        <v>407</v>
      </c>
      <c r="DD13" s="284" t="s">
        <v>408</v>
      </c>
      <c r="DE13" s="285" t="s">
        <v>409</v>
      </c>
      <c r="DF13" s="284" t="s">
        <v>410</v>
      </c>
      <c r="DG13" s="285" t="s">
        <v>411</v>
      </c>
      <c r="DH13" s="284" t="s">
        <v>388</v>
      </c>
      <c r="DI13" s="285" t="s">
        <v>412</v>
      </c>
      <c r="DJ13" s="284" t="s">
        <v>390</v>
      </c>
      <c r="DK13" s="285" t="s">
        <v>413</v>
      </c>
      <c r="DL13" s="284" t="s">
        <v>392</v>
      </c>
      <c r="DM13" s="285" t="s">
        <v>414</v>
      </c>
      <c r="DN13" s="284" t="s">
        <v>394</v>
      </c>
      <c r="DO13" s="285" t="s">
        <v>415</v>
      </c>
      <c r="DP13" s="284" t="s">
        <v>396</v>
      </c>
      <c r="DQ13" s="285" t="s">
        <v>416</v>
      </c>
      <c r="DR13" s="284" t="s">
        <v>398</v>
      </c>
      <c r="DS13" s="286" t="s">
        <v>420</v>
      </c>
      <c r="DT13" s="744"/>
      <c r="DU13" s="744"/>
      <c r="DV13" s="744"/>
      <c r="DW13" s="744"/>
      <c r="DX13" s="744"/>
      <c r="DY13" s="744"/>
      <c r="DZ13" s="744"/>
      <c r="EA13" s="744"/>
      <c r="EB13" s="744"/>
      <c r="EC13" s="744"/>
      <c r="ED13" s="766"/>
      <c r="EE13" s="752"/>
      <c r="EF13" s="759"/>
      <c r="EG13" s="762"/>
      <c r="EH13" s="755"/>
      <c r="EI13" s="750"/>
      <c r="EJ13" s="750"/>
      <c r="EK13" s="750"/>
      <c r="EL13" s="747"/>
    </row>
    <row r="14" spans="1:142" s="106" customFormat="1" ht="189.75" customHeight="1" thickBot="1">
      <c r="A14" s="62">
        <v>2</v>
      </c>
      <c r="B14" s="63">
        <v>33</v>
      </c>
      <c r="C14" s="62">
        <v>237</v>
      </c>
      <c r="D14" s="64" t="s">
        <v>293</v>
      </c>
      <c r="E14" s="61">
        <v>253</v>
      </c>
      <c r="F14" s="65" t="s">
        <v>294</v>
      </c>
      <c r="G14" s="61" t="s">
        <v>295</v>
      </c>
      <c r="H14" s="61" t="s">
        <v>296</v>
      </c>
      <c r="I14" s="99">
        <v>0.15</v>
      </c>
      <c r="J14" s="100">
        <v>0.15</v>
      </c>
      <c r="K14" s="104">
        <v>0.15</v>
      </c>
      <c r="L14" s="101">
        <v>1.2999999999999999E-2</v>
      </c>
      <c r="M14" s="105">
        <v>2.5000000000000001E-3</v>
      </c>
      <c r="N14" s="101">
        <v>1.2999999999999999E-2</v>
      </c>
      <c r="O14" s="105">
        <v>3.8E-3</v>
      </c>
      <c r="P14" s="101">
        <v>1.2999999999999999E-2</v>
      </c>
      <c r="Q14" s="105">
        <v>5.4999999999999997E-3</v>
      </c>
      <c r="R14" s="101">
        <v>1.2999999999999999E-2</v>
      </c>
      <c r="S14" s="105">
        <v>7.4000000000000003E-3</v>
      </c>
      <c r="T14" s="101">
        <v>1.2999999999999999E-2</v>
      </c>
      <c r="U14" s="105">
        <v>8.6E-3</v>
      </c>
      <c r="V14" s="101">
        <v>1.2999999999999999E-2</v>
      </c>
      <c r="W14" s="658">
        <v>1.06E-2</v>
      </c>
      <c r="X14" s="659">
        <v>3.1399999999999997E-2</v>
      </c>
      <c r="Y14" s="659">
        <v>3.1399999999999997E-2</v>
      </c>
      <c r="Z14" s="105">
        <v>1E-3</v>
      </c>
      <c r="AA14" s="105">
        <v>3.1399999999999997E-2</v>
      </c>
      <c r="AB14" s="105">
        <v>3.5999999999999999E-3</v>
      </c>
      <c r="AC14" s="105">
        <v>3.1399999999999997E-2</v>
      </c>
      <c r="AD14" s="105">
        <v>3.8E-3</v>
      </c>
      <c r="AE14" s="101"/>
      <c r="AF14" s="101"/>
      <c r="AG14" s="101"/>
      <c r="AH14" s="101"/>
      <c r="AI14" s="101"/>
      <c r="AJ14" s="101"/>
      <c r="AK14" s="101"/>
      <c r="AL14" s="101"/>
      <c r="AM14" s="101"/>
      <c r="AN14" s="101"/>
      <c r="AO14" s="101"/>
      <c r="AP14" s="101"/>
      <c r="AQ14" s="101"/>
      <c r="AR14" s="101"/>
      <c r="AS14" s="101"/>
      <c r="AT14" s="101"/>
      <c r="AU14" s="101"/>
      <c r="AV14" s="658">
        <f>+AD14</f>
        <v>3.8E-3</v>
      </c>
      <c r="AW14" s="103">
        <v>4.8000000000000001E-2</v>
      </c>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2"/>
      <c r="BV14" s="660">
        <v>4.8000000000000001E-2</v>
      </c>
      <c r="BW14" s="305"/>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2"/>
      <c r="CU14" s="660">
        <v>1.2E-2</v>
      </c>
      <c r="CV14" s="305"/>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2"/>
      <c r="DT14" s="103">
        <v>1E-3</v>
      </c>
      <c r="DU14" s="105">
        <f>+AB14</f>
        <v>3.5999999999999999E-3</v>
      </c>
      <c r="DV14" s="105">
        <f>+AD14</f>
        <v>3.8E-3</v>
      </c>
      <c r="DW14" s="105"/>
      <c r="DX14" s="105"/>
      <c r="DY14" s="105"/>
      <c r="DZ14" s="105"/>
      <c r="EA14" s="105"/>
      <c r="EB14" s="105"/>
      <c r="EC14" s="105"/>
      <c r="ED14" s="105"/>
      <c r="EE14" s="658"/>
      <c r="EF14" s="661">
        <f>+AV14/AC14</f>
        <v>0.12101910828025479</v>
      </c>
      <c r="EG14" s="662">
        <f>+(AV14+W14)/I14</f>
        <v>9.6000000000000002E-2</v>
      </c>
      <c r="EH14" s="663" t="s">
        <v>500</v>
      </c>
      <c r="EI14" s="664" t="s">
        <v>485</v>
      </c>
      <c r="EJ14" s="664" t="s">
        <v>484</v>
      </c>
      <c r="EK14" s="664" t="s">
        <v>444</v>
      </c>
      <c r="EL14" s="65" t="s">
        <v>445</v>
      </c>
    </row>
    <row r="15" spans="1:142" s="106" customFormat="1" ht="211.5" customHeight="1" thickBot="1">
      <c r="A15" s="62">
        <v>2</v>
      </c>
      <c r="B15" s="63">
        <v>33</v>
      </c>
      <c r="C15" s="62">
        <v>239</v>
      </c>
      <c r="D15" s="64" t="s">
        <v>297</v>
      </c>
      <c r="E15" s="61">
        <v>255</v>
      </c>
      <c r="F15" s="65" t="s">
        <v>298</v>
      </c>
      <c r="G15" s="61" t="s">
        <v>295</v>
      </c>
      <c r="H15" s="61" t="s">
        <v>296</v>
      </c>
      <c r="I15" s="99">
        <v>0.15</v>
      </c>
      <c r="J15" s="100">
        <v>0.15</v>
      </c>
      <c r="K15" s="104">
        <v>0.15</v>
      </c>
      <c r="L15" s="101">
        <v>1.2E-2</v>
      </c>
      <c r="M15" s="105">
        <v>1.8E-3</v>
      </c>
      <c r="N15" s="101">
        <v>1.2E-2</v>
      </c>
      <c r="O15" s="105">
        <v>2.0999999999999999E-3</v>
      </c>
      <c r="P15" s="101">
        <v>1.2E-2</v>
      </c>
      <c r="Q15" s="105">
        <v>4.4999999999999997E-3</v>
      </c>
      <c r="R15" s="101">
        <v>1.2E-2</v>
      </c>
      <c r="S15" s="105">
        <v>8.3999999999999995E-3</v>
      </c>
      <c r="T15" s="101">
        <v>1.2E-2</v>
      </c>
      <c r="U15" s="105">
        <v>1.1599999999999999E-2</v>
      </c>
      <c r="V15" s="101">
        <v>1.4999999999999999E-2</v>
      </c>
      <c r="W15" s="658">
        <v>1.6899999999999998E-2</v>
      </c>
      <c r="X15" s="103">
        <v>0.02</v>
      </c>
      <c r="Y15" s="103">
        <v>0.02</v>
      </c>
      <c r="Z15" s="101">
        <v>0</v>
      </c>
      <c r="AA15" s="101">
        <v>0.02</v>
      </c>
      <c r="AB15" s="105">
        <v>2.7000000000000001E-3</v>
      </c>
      <c r="AC15" s="101">
        <v>0.02</v>
      </c>
      <c r="AD15" s="105">
        <v>3.8E-3</v>
      </c>
      <c r="AE15" s="101"/>
      <c r="AF15" s="101"/>
      <c r="AG15" s="101"/>
      <c r="AH15" s="101"/>
      <c r="AI15" s="101"/>
      <c r="AJ15" s="101"/>
      <c r="AK15" s="101"/>
      <c r="AL15" s="101"/>
      <c r="AM15" s="101"/>
      <c r="AN15" s="101"/>
      <c r="AO15" s="101"/>
      <c r="AP15" s="101"/>
      <c r="AQ15" s="101"/>
      <c r="AR15" s="101"/>
      <c r="AS15" s="101"/>
      <c r="AT15" s="101"/>
      <c r="AU15" s="101"/>
      <c r="AV15" s="658">
        <f>+AD15</f>
        <v>3.8E-3</v>
      </c>
      <c r="AW15" s="103">
        <v>0.05</v>
      </c>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2"/>
      <c r="BV15" s="660">
        <v>4.9000000000000002E-2</v>
      </c>
      <c r="BW15" s="305"/>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2"/>
      <c r="CU15" s="660">
        <v>1.6E-2</v>
      </c>
      <c r="CV15" s="305"/>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2"/>
      <c r="DT15" s="103">
        <v>0</v>
      </c>
      <c r="DU15" s="105">
        <f>+AB15</f>
        <v>2.7000000000000001E-3</v>
      </c>
      <c r="DV15" s="105">
        <f>+AD15</f>
        <v>3.8E-3</v>
      </c>
      <c r="DW15" s="105"/>
      <c r="DX15" s="105"/>
      <c r="DY15" s="105"/>
      <c r="DZ15" s="105"/>
      <c r="EA15" s="105"/>
      <c r="EB15" s="105"/>
      <c r="EC15" s="105"/>
      <c r="ED15" s="105"/>
      <c r="EE15" s="658"/>
      <c r="EF15" s="661">
        <f>+AV15/AC15</f>
        <v>0.19</v>
      </c>
      <c r="EG15" s="662">
        <f>+(AV15+W15)/I15</f>
        <v>0.13800000000000001</v>
      </c>
      <c r="EH15" s="665" t="s">
        <v>499</v>
      </c>
      <c r="EI15" s="666" t="s">
        <v>303</v>
      </c>
      <c r="EJ15" s="666" t="s">
        <v>303</v>
      </c>
      <c r="EK15" s="664" t="s">
        <v>459</v>
      </c>
      <c r="EL15" s="666" t="s">
        <v>461</v>
      </c>
    </row>
    <row r="16" spans="1:142">
      <c r="A16" s="4"/>
      <c r="B16" s="4"/>
      <c r="C16" s="4"/>
      <c r="D16" s="4"/>
      <c r="E16" s="4"/>
      <c r="F16" s="4"/>
      <c r="G16" s="4"/>
      <c r="H16" s="4"/>
      <c r="I16" s="16"/>
      <c r="J16" s="16"/>
      <c r="K16" s="16"/>
      <c r="L16" s="16"/>
      <c r="M16" s="16"/>
      <c r="N16" s="16"/>
      <c r="O16" s="16"/>
      <c r="P16" s="16"/>
      <c r="Q16" s="16"/>
      <c r="R16" s="16"/>
      <c r="S16" s="16"/>
      <c r="T16" s="16"/>
      <c r="U16" s="304"/>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I16" s="4"/>
      <c r="EJ16" s="4"/>
      <c r="EK16" s="4"/>
      <c r="EL16" s="4"/>
    </row>
    <row r="17" spans="4:123" ht="30" customHeight="1">
      <c r="D17" s="32" t="s">
        <v>40</v>
      </c>
      <c r="X17" s="365"/>
      <c r="Y17" s="365"/>
    </row>
    <row r="18" spans="4:123" customFormat="1">
      <c r="D18" s="86" t="s">
        <v>41</v>
      </c>
      <c r="E18" s="735" t="s">
        <v>42</v>
      </c>
      <c r="F18" s="735"/>
      <c r="G18" s="735"/>
      <c r="H18" s="735"/>
      <c r="I18" s="735"/>
      <c r="J18" s="735"/>
      <c r="K18" s="735"/>
      <c r="L18" s="736" t="s">
        <v>43</v>
      </c>
      <c r="M18" s="736"/>
      <c r="N18" s="736"/>
      <c r="O18" s="736"/>
      <c r="P18" s="736"/>
      <c r="Q18" s="736"/>
      <c r="R18" s="736"/>
      <c r="S18" s="87"/>
      <c r="T18" s="87"/>
      <c r="U18" s="87"/>
      <c r="V18" s="87"/>
      <c r="W18" s="87"/>
      <c r="X18" s="87"/>
      <c r="Y18" s="364"/>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row>
    <row r="19" spans="4:123" customFormat="1">
      <c r="D19" s="91">
        <v>12</v>
      </c>
      <c r="E19" s="724" t="s">
        <v>120</v>
      </c>
      <c r="F19" s="724"/>
      <c r="G19" s="724"/>
      <c r="H19" s="724"/>
      <c r="I19" s="724"/>
      <c r="J19" s="724"/>
      <c r="K19" s="724"/>
      <c r="L19" s="725" t="s">
        <v>122</v>
      </c>
      <c r="M19" s="725"/>
      <c r="N19" s="725"/>
      <c r="O19" s="725"/>
      <c r="P19" s="725"/>
      <c r="Q19" s="725"/>
      <c r="R19" s="725"/>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row>
    <row r="20" spans="4:123" customFormat="1">
      <c r="D20" s="91">
        <v>13</v>
      </c>
      <c r="E20" s="724" t="s">
        <v>290</v>
      </c>
      <c r="F20" s="724"/>
      <c r="G20" s="724"/>
      <c r="H20" s="724"/>
      <c r="I20" s="724"/>
      <c r="J20" s="724"/>
      <c r="K20" s="724"/>
      <c r="L20" s="725" t="s">
        <v>292</v>
      </c>
      <c r="M20" s="725"/>
      <c r="N20" s="725"/>
      <c r="O20" s="725"/>
      <c r="P20" s="725"/>
      <c r="Q20" s="725"/>
      <c r="R20" s="725"/>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row>
  </sheetData>
  <mergeCells count="48">
    <mergeCell ref="G2:EL2"/>
    <mergeCell ref="G4:DS4"/>
    <mergeCell ref="DT4:EL4"/>
    <mergeCell ref="A2:F4"/>
    <mergeCell ref="G3:EL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E20:K20"/>
    <mergeCell ref="L20:R20"/>
    <mergeCell ref="A10:J10"/>
    <mergeCell ref="A11:J12"/>
    <mergeCell ref="E19:K19"/>
    <mergeCell ref="L19:R19"/>
    <mergeCell ref="K11:DS11"/>
    <mergeCell ref="X12:AV12"/>
    <mergeCell ref="E18:K18"/>
    <mergeCell ref="L18:R18"/>
    <mergeCell ref="K12:W12"/>
  </mergeCells>
  <phoneticPr fontId="8" type="noConversion"/>
  <dataValidations count="1">
    <dataValidation type="list" allowBlank="1" showInputMessage="1" showErrorMessage="1" sqref="H14:H15"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CDBE-821C-496E-8145-71FB232E385D}">
  <sheetPr codeName="Hoja7"/>
  <dimension ref="F9:AB39"/>
  <sheetViews>
    <sheetView topLeftCell="L4" workbookViewId="0">
      <selection activeCell="AA28" sqref="AA28"/>
    </sheetView>
  </sheetViews>
  <sheetFormatPr baseColWidth="10" defaultRowHeight="15"/>
  <cols>
    <col min="6" max="6" width="13" style="203" bestFit="1" customWidth="1"/>
    <col min="7" max="7" width="15.5703125" bestFit="1" customWidth="1"/>
    <col min="8" max="8" width="12" bestFit="1" customWidth="1"/>
    <col min="10" max="10" width="17.140625" customWidth="1"/>
    <col min="14" max="14" width="16.85546875" bestFit="1" customWidth="1"/>
    <col min="18" max="18" width="14.42578125" customWidth="1"/>
    <col min="19" max="19" width="13" bestFit="1" customWidth="1"/>
    <col min="24" max="24" width="13" bestFit="1" customWidth="1"/>
  </cols>
  <sheetData>
    <row r="9" spans="6:28">
      <c r="R9" s="487">
        <v>98929</v>
      </c>
      <c r="S9" s="487">
        <f>+R9*(1+15%)</f>
        <v>113768.34999999999</v>
      </c>
      <c r="T9" s="276"/>
    </row>
    <row r="12" spans="6:28">
      <c r="F12" s="789" t="s">
        <v>341</v>
      </c>
      <c r="G12" s="789"/>
      <c r="H12" s="789"/>
      <c r="J12" s="789" t="s">
        <v>342</v>
      </c>
      <c r="K12" s="789"/>
      <c r="L12" s="789"/>
      <c r="N12" s="789" t="s">
        <v>342</v>
      </c>
      <c r="O12" s="789"/>
      <c r="P12" s="789"/>
      <c r="R12" s="788">
        <v>2021</v>
      </c>
      <c r="S12" s="788"/>
      <c r="T12" s="788"/>
    </row>
    <row r="13" spans="6:28">
      <c r="G13" s="205">
        <v>0.15</v>
      </c>
      <c r="H13" s="198">
        <v>115000</v>
      </c>
      <c r="J13" s="203"/>
      <c r="K13" s="205">
        <v>0.15</v>
      </c>
      <c r="L13" s="198">
        <v>115000</v>
      </c>
      <c r="N13" s="203"/>
      <c r="O13" s="205">
        <v>0.15</v>
      </c>
      <c r="P13" s="198">
        <v>115000</v>
      </c>
      <c r="R13" s="203"/>
      <c r="S13" s="205">
        <v>0.15</v>
      </c>
      <c r="T13" s="198">
        <v>115000</v>
      </c>
    </row>
    <row r="14" spans="6:28">
      <c r="F14" s="203">
        <v>10000</v>
      </c>
      <c r="G14" s="199">
        <f>+(F14*$G$13)/$H$13</f>
        <v>1.3043478260869565E-2</v>
      </c>
      <c r="J14" s="203">
        <v>10000</v>
      </c>
      <c r="K14" s="199">
        <f>+(J14*$G$13)/$H$13</f>
        <v>1.3043478260869565E-2</v>
      </c>
      <c r="M14" s="98"/>
      <c r="N14" s="203">
        <v>8177</v>
      </c>
      <c r="O14" s="200">
        <f>+(N14*$G$13)/$H$13</f>
        <v>1.0665652173913043E-2</v>
      </c>
      <c r="P14">
        <v>1.06</v>
      </c>
      <c r="R14" s="492">
        <v>8177</v>
      </c>
      <c r="S14" s="200">
        <f>+(R14*$G$13)/$H$13</f>
        <v>1.0665652173913043E-2</v>
      </c>
      <c r="T14" s="483">
        <v>1.06</v>
      </c>
      <c r="U14" s="491">
        <f>++T14*$R$19/$T$19</f>
        <v>8126.666666666667</v>
      </c>
      <c r="V14" s="490">
        <f>+R14-U14</f>
        <v>50.33333333333303</v>
      </c>
    </row>
    <row r="15" spans="6:28">
      <c r="F15" s="203">
        <v>25000</v>
      </c>
      <c r="G15" s="199">
        <f t="shared" ref="G15:G18" si="0">+(F15*$G$13)/$H$13</f>
        <v>3.2608695652173912E-2</v>
      </c>
      <c r="J15" s="203">
        <v>22000</v>
      </c>
      <c r="K15" s="199">
        <f t="shared" ref="K15:K18" si="1">+(J15*$G$13)/$H$13</f>
        <v>2.8695652173913042E-2</v>
      </c>
      <c r="M15" s="98"/>
      <c r="N15" s="203">
        <v>23823</v>
      </c>
      <c r="O15" s="200">
        <f>+(N15*$O$13)/$P$13</f>
        <v>3.1073478260869564E-2</v>
      </c>
      <c r="P15">
        <v>3.11</v>
      </c>
      <c r="R15" s="492">
        <v>23823</v>
      </c>
      <c r="S15" s="200">
        <f>+(R15*$O$13)/$P$13</f>
        <v>3.1073478260869564E-2</v>
      </c>
      <c r="T15" s="483">
        <v>3.14</v>
      </c>
      <c r="U15" s="491">
        <f>++T15*$R$19/$T$19</f>
        <v>24073.333333333332</v>
      </c>
      <c r="V15" s="490">
        <f>+R15-U15</f>
        <v>-250.33333333333212</v>
      </c>
      <c r="X15" s="484">
        <v>115000</v>
      </c>
      <c r="Y15">
        <v>15</v>
      </c>
      <c r="AA15">
        <v>23823</v>
      </c>
      <c r="AB15" s="202">
        <f>+GESTIÓN!AC14</f>
        <v>3.1399999999999997E-2</v>
      </c>
    </row>
    <row r="16" spans="6:28">
      <c r="F16" s="203">
        <v>36000</v>
      </c>
      <c r="G16" s="199">
        <f t="shared" si="0"/>
        <v>4.6956521739130432E-2</v>
      </c>
      <c r="J16" s="203">
        <v>36800</v>
      </c>
      <c r="K16" s="199">
        <f t="shared" si="1"/>
        <v>4.8000000000000001E-2</v>
      </c>
      <c r="M16" s="98"/>
      <c r="N16" s="203">
        <v>36800</v>
      </c>
      <c r="O16" s="200">
        <f t="shared" ref="O16:O18" si="2">+(N16*$G$13)/$H$13</f>
        <v>4.8000000000000001E-2</v>
      </c>
      <c r="P16">
        <v>4.8</v>
      </c>
      <c r="R16" s="492">
        <v>36800</v>
      </c>
      <c r="S16" s="200">
        <f>+(R16*$G$13)/$H$13</f>
        <v>4.8000000000000001E-2</v>
      </c>
      <c r="T16" s="483">
        <v>4.8</v>
      </c>
      <c r="U16" s="490">
        <f t="shared" ref="U16:U18" si="3">++T16*$R$19/$T$19</f>
        <v>36800</v>
      </c>
      <c r="X16" s="484">
        <f>8177+926</f>
        <v>9103</v>
      </c>
      <c r="Y16" s="483">
        <f>+X16*Y15/X15</f>
        <v>1.1873478260869565</v>
      </c>
      <c r="AA16" s="204">
        <f>+INVERSIÓN!DS14</f>
        <v>2902</v>
      </c>
      <c r="AB16" s="276">
        <f>+AA16*AB15/AA15</f>
        <v>3.8249926541577468E-3</v>
      </c>
    </row>
    <row r="17" spans="6:28">
      <c r="F17" s="203">
        <v>36000</v>
      </c>
      <c r="G17" s="199">
        <f t="shared" si="0"/>
        <v>4.6956521739130432E-2</v>
      </c>
      <c r="J17" s="203">
        <v>36800</v>
      </c>
      <c r="K17" s="199">
        <f t="shared" si="1"/>
        <v>4.8000000000000001E-2</v>
      </c>
      <c r="M17" s="98"/>
      <c r="N17" s="203">
        <v>36800</v>
      </c>
      <c r="O17" s="200">
        <f t="shared" si="2"/>
        <v>4.8000000000000001E-2</v>
      </c>
      <c r="P17">
        <v>4.8</v>
      </c>
      <c r="R17" s="492">
        <v>36800</v>
      </c>
      <c r="S17" s="200">
        <f t="shared" ref="S17" si="4">+(R17*$G$13)/$H$13</f>
        <v>4.8000000000000001E-2</v>
      </c>
      <c r="T17" s="483">
        <v>4.8</v>
      </c>
      <c r="U17" s="490">
        <f t="shared" si="3"/>
        <v>36800</v>
      </c>
    </row>
    <row r="18" spans="6:28">
      <c r="F18" s="203">
        <v>8000</v>
      </c>
      <c r="G18" s="199">
        <f t="shared" si="0"/>
        <v>1.0434782608695653E-2</v>
      </c>
      <c r="J18" s="203">
        <v>9400</v>
      </c>
      <c r="K18" s="199">
        <f t="shared" si="1"/>
        <v>1.2260869565217391E-2</v>
      </c>
      <c r="M18" s="98"/>
      <c r="N18" s="203">
        <v>9400</v>
      </c>
      <c r="O18" s="200">
        <f t="shared" si="2"/>
        <v>1.2260869565217391E-2</v>
      </c>
      <c r="P18">
        <v>1.23</v>
      </c>
      <c r="R18" s="492">
        <v>9400</v>
      </c>
      <c r="S18" s="200">
        <f>+(R18*$G$13)/$H$13</f>
        <v>1.2260869565217391E-2</v>
      </c>
      <c r="T18" s="483">
        <v>1.2</v>
      </c>
      <c r="U18" s="491">
        <f t="shared" si="3"/>
        <v>9200</v>
      </c>
    </row>
    <row r="19" spans="6:28">
      <c r="F19" s="203">
        <f>SUM(F14:F18)</f>
        <v>115000</v>
      </c>
      <c r="J19" s="203">
        <f>SUM(J14:J18)</f>
        <v>115000</v>
      </c>
      <c r="N19" s="203">
        <f>SUM(N14:N18)</f>
        <v>115000</v>
      </c>
      <c r="P19" s="483">
        <f>SUM(P14:P18)</f>
        <v>15</v>
      </c>
      <c r="R19" s="493">
        <f>SUM(R14:R18)</f>
        <v>115000</v>
      </c>
      <c r="T19" s="483">
        <f>SUM(T14:T18)</f>
        <v>15</v>
      </c>
    </row>
    <row r="22" spans="6:28">
      <c r="R22" s="488">
        <v>20523</v>
      </c>
      <c r="S22" s="488">
        <f>+R22*(1+15%)</f>
        <v>23601.449999999997</v>
      </c>
    </row>
    <row r="24" spans="6:28">
      <c r="F24" s="789" t="s">
        <v>341</v>
      </c>
      <c r="G24" s="789"/>
      <c r="H24" s="789"/>
      <c r="J24" s="789" t="s">
        <v>342</v>
      </c>
      <c r="K24" s="789"/>
      <c r="L24" s="789"/>
      <c r="N24" s="789" t="s">
        <v>342</v>
      </c>
      <c r="O24" s="789"/>
      <c r="P24" s="789"/>
      <c r="R24" s="788">
        <v>2021</v>
      </c>
      <c r="S24" s="788"/>
      <c r="T24" s="788"/>
    </row>
    <row r="25" spans="6:28">
      <c r="G25" s="205">
        <v>0.15</v>
      </c>
      <c r="H25" s="198">
        <v>24000</v>
      </c>
      <c r="J25" s="203"/>
      <c r="K25" s="205">
        <v>0.15</v>
      </c>
      <c r="L25" s="198">
        <v>24000</v>
      </c>
      <c r="N25" s="203"/>
      <c r="O25" s="205">
        <v>0.15</v>
      </c>
      <c r="P25" s="198">
        <v>24000</v>
      </c>
      <c r="R25" s="203"/>
      <c r="S25" s="205">
        <v>0.15</v>
      </c>
      <c r="T25" s="198">
        <v>24000</v>
      </c>
    </row>
    <row r="26" spans="6:28">
      <c r="F26" s="203">
        <v>2000</v>
      </c>
      <c r="G26" s="199">
        <f>+(F26*$G$25)/$H$25</f>
        <v>1.2500000000000001E-2</v>
      </c>
      <c r="J26" s="203">
        <f>+[3]INVERSIÓN!M22</f>
        <v>2000</v>
      </c>
      <c r="K26" s="200">
        <f>+(J26*$G$25)/$H$25</f>
        <v>1.2500000000000001E-2</v>
      </c>
      <c r="M26" s="207"/>
      <c r="N26" s="203">
        <v>2642</v>
      </c>
      <c r="O26" s="200">
        <f>+(N26*$G$25)/$H$25</f>
        <v>1.6512499999999999E-2</v>
      </c>
      <c r="R26" s="485">
        <v>2707</v>
      </c>
      <c r="S26" s="486">
        <f>+(R26*$G$25)/$H$25</f>
        <v>1.691875E-2</v>
      </c>
      <c r="T26" s="483">
        <v>1.69</v>
      </c>
      <c r="V26" s="494">
        <v>2642</v>
      </c>
    </row>
    <row r="27" spans="6:28">
      <c r="F27" s="203">
        <v>6000</v>
      </c>
      <c r="G27" s="199">
        <f t="shared" ref="G27:G30" si="5">+(F27*$G$25)/$H$25</f>
        <v>3.7499999999999999E-2</v>
      </c>
      <c r="J27" s="203">
        <v>3200</v>
      </c>
      <c r="K27" s="200">
        <f t="shared" ref="K27:K30" si="6">+(J27*$G$25)/$H$25</f>
        <v>0.02</v>
      </c>
      <c r="M27" s="207"/>
      <c r="N27" s="203">
        <v>3200</v>
      </c>
      <c r="O27" s="200">
        <f t="shared" ref="O27:O30" si="7">+(N27*$G$25)/$H$25</f>
        <v>0.02</v>
      </c>
      <c r="R27" s="485">
        <v>3200</v>
      </c>
      <c r="S27" s="486">
        <f t="shared" ref="S27:S30" si="8">+(R27*$G$25)/$H$25</f>
        <v>0.02</v>
      </c>
      <c r="T27" s="483">
        <v>2</v>
      </c>
      <c r="V27" s="495">
        <f>+T27*$R$31/$T$31</f>
        <v>3200</v>
      </c>
      <c r="AA27">
        <v>3200</v>
      </c>
      <c r="AB27" s="201">
        <f>+GESTIÓN!AC15</f>
        <v>0.02</v>
      </c>
    </row>
    <row r="28" spans="6:28">
      <c r="F28" s="203">
        <v>6500</v>
      </c>
      <c r="G28" s="199">
        <f t="shared" si="5"/>
        <v>4.0625000000000001E-2</v>
      </c>
      <c r="J28" s="203">
        <v>8300</v>
      </c>
      <c r="K28" s="200">
        <f t="shared" si="6"/>
        <v>5.1874999999999998E-2</v>
      </c>
      <c r="M28" s="207"/>
      <c r="N28" s="420">
        <f>8100-242</f>
        <v>7858</v>
      </c>
      <c r="O28" s="421">
        <f t="shared" si="7"/>
        <v>4.9112500000000003E-2</v>
      </c>
      <c r="R28" s="489">
        <v>7840</v>
      </c>
      <c r="S28" s="486">
        <f t="shared" si="8"/>
        <v>4.9000000000000002E-2</v>
      </c>
      <c r="T28" s="483">
        <v>4.9000000000000004</v>
      </c>
      <c r="V28" s="495">
        <f>+T28*$R$31/$T$31</f>
        <v>7840.0000000000009</v>
      </c>
      <c r="AA28" s="204">
        <f>+INVERSIÓN!DS26</f>
        <v>601</v>
      </c>
      <c r="AB28" s="276">
        <f>+AA28*AB27/AA27</f>
        <v>3.75625E-3</v>
      </c>
    </row>
    <row r="29" spans="6:28">
      <c r="F29" s="203">
        <v>7000</v>
      </c>
      <c r="G29" s="199">
        <f t="shared" si="5"/>
        <v>4.3749999999999997E-2</v>
      </c>
      <c r="J29" s="203">
        <v>8300</v>
      </c>
      <c r="K29" s="200">
        <f t="shared" si="6"/>
        <v>5.1874999999999998E-2</v>
      </c>
      <c r="M29" s="207"/>
      <c r="N29" s="203">
        <v>7800</v>
      </c>
      <c r="O29" s="200">
        <f t="shared" si="7"/>
        <v>4.8750000000000002E-2</v>
      </c>
      <c r="R29" s="485">
        <v>7840</v>
      </c>
      <c r="S29" s="486">
        <f t="shared" si="8"/>
        <v>4.9000000000000002E-2</v>
      </c>
      <c r="T29" s="483">
        <v>4.9000000000000004</v>
      </c>
      <c r="V29" s="495">
        <f>+T29*$R$31/$T$31</f>
        <v>7840.0000000000009</v>
      </c>
    </row>
    <row r="30" spans="6:28">
      <c r="F30" s="203">
        <v>2500</v>
      </c>
      <c r="G30" s="199">
        <f t="shared" si="5"/>
        <v>1.5625E-2</v>
      </c>
      <c r="J30" s="203">
        <v>2200</v>
      </c>
      <c r="K30" s="200">
        <f t="shared" si="6"/>
        <v>1.375E-2</v>
      </c>
      <c r="M30" s="207"/>
      <c r="N30" s="203">
        <v>2500</v>
      </c>
      <c r="O30" s="200">
        <f t="shared" si="7"/>
        <v>1.5625E-2</v>
      </c>
      <c r="R30" s="489">
        <f>2478-65</f>
        <v>2413</v>
      </c>
      <c r="S30" s="486">
        <f t="shared" si="8"/>
        <v>1.5081249999999999E-2</v>
      </c>
      <c r="T30" s="497">
        <v>1.51</v>
      </c>
      <c r="V30" s="494">
        <f>2500-22</f>
        <v>2478</v>
      </c>
    </row>
    <row r="31" spans="6:28">
      <c r="F31" s="203">
        <f>SUM(F26:F30)</f>
        <v>24000</v>
      </c>
      <c r="J31" s="203">
        <f>SUM(J26:J30)</f>
        <v>24000</v>
      </c>
      <c r="N31" s="203">
        <f>SUM(N26:N30)</f>
        <v>24000</v>
      </c>
      <c r="R31" s="485">
        <f>SUM(R26:R30)</f>
        <v>24000</v>
      </c>
      <c r="S31" s="1"/>
      <c r="T31" s="483">
        <f>SUM(T26:T30)</f>
        <v>15</v>
      </c>
      <c r="V31" s="496">
        <f>SUM(V26:V30)</f>
        <v>24000</v>
      </c>
    </row>
    <row r="33" spans="6:19">
      <c r="N33">
        <v>2</v>
      </c>
      <c r="O33" s="419">
        <f>+N33*O27/N27</f>
        <v>1.2500000000000001E-5</v>
      </c>
      <c r="S33" s="419"/>
    </row>
    <row r="35" spans="6:19">
      <c r="F35" s="203">
        <v>10000</v>
      </c>
      <c r="G35" s="275">
        <f>+GESTIÓN!R14</f>
        <v>1.2999999999999999E-2</v>
      </c>
      <c r="J35" s="203">
        <v>2000</v>
      </c>
      <c r="K35" s="275">
        <f>+GESTIÓN!P15</f>
        <v>1.2E-2</v>
      </c>
    </row>
    <row r="36" spans="6:19">
      <c r="F36" s="203">
        <v>8177</v>
      </c>
      <c r="G36" s="276">
        <f>+F36*G35/F35</f>
        <v>1.06301E-2</v>
      </c>
      <c r="H36" s="299"/>
      <c r="J36" s="203">
        <f>+INVERSIÓN!EA26+45</f>
        <v>45</v>
      </c>
      <c r="K36" s="276">
        <f>+(J36*K35)/J35</f>
        <v>2.7E-4</v>
      </c>
      <c r="N36" s="299">
        <f>3200/24000</f>
        <v>0.13333333333333333</v>
      </c>
      <c r="R36" s="299"/>
    </row>
    <row r="37" spans="6:19">
      <c r="G37" s="202">
        <f>+G35-G36</f>
        <v>2.3698999999999994E-3</v>
      </c>
      <c r="J37" s="206"/>
      <c r="N37" s="299"/>
      <c r="O37" s="199"/>
    </row>
    <row r="38" spans="6:19">
      <c r="G38" s="202"/>
    </row>
    <row r="39" spans="6:19">
      <c r="S39" s="299"/>
    </row>
  </sheetData>
  <mergeCells count="8">
    <mergeCell ref="R12:T12"/>
    <mergeCell ref="R24:T24"/>
    <mergeCell ref="F12:H12"/>
    <mergeCell ref="J12:L12"/>
    <mergeCell ref="F24:H24"/>
    <mergeCell ref="J24:L24"/>
    <mergeCell ref="N12:P12"/>
    <mergeCell ref="N24:P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EI41"/>
  <sheetViews>
    <sheetView showGridLines="0" topLeftCell="X31" zoomScale="77" zoomScaleNormal="77" zoomScaleSheetLayoutView="40" workbookViewId="0">
      <selection activeCell="A10" sqref="A10:A33"/>
    </sheetView>
  </sheetViews>
  <sheetFormatPr baseColWidth="10" defaultColWidth="11.42578125" defaultRowHeight="15.75"/>
  <cols>
    <col min="1" max="1" width="9.42578125" style="1" customWidth="1"/>
    <col min="2" max="2" width="7.85546875" style="1" customWidth="1"/>
    <col min="3" max="3" width="25.85546875" style="1" customWidth="1"/>
    <col min="4" max="4" width="16.42578125" style="6" customWidth="1"/>
    <col min="5" max="5" width="15.5703125" style="6" customWidth="1"/>
    <col min="6" max="6" width="17.42578125" style="20" customWidth="1"/>
    <col min="7" max="7" width="23.85546875" style="7" bestFit="1" customWidth="1"/>
    <col min="8" max="18" width="18" style="7" hidden="1" customWidth="1"/>
    <col min="19" max="27" width="18" style="7" customWidth="1"/>
    <col min="28" max="44" width="18" style="7" hidden="1" customWidth="1"/>
    <col min="45" max="45" width="18" style="7" customWidth="1"/>
    <col min="46" max="46" width="22.42578125" style="7" customWidth="1"/>
    <col min="47" max="70" width="18" style="7" hidden="1" customWidth="1"/>
    <col min="71" max="71" width="21.85546875" style="7" bestFit="1" customWidth="1"/>
    <col min="72" max="95" width="18" style="7" hidden="1" customWidth="1"/>
    <col min="96" max="96" width="21.28515625" style="7" customWidth="1"/>
    <col min="97" max="120" width="18" style="7" hidden="1" customWidth="1"/>
    <col min="121" max="121" width="19.28515625" style="1" bestFit="1" customWidth="1"/>
    <col min="122" max="122" width="21.5703125" style="1" bestFit="1" customWidth="1"/>
    <col min="123" max="123" width="21.85546875" style="1" bestFit="1" customWidth="1"/>
    <col min="124" max="128" width="18" style="1" hidden="1" customWidth="1"/>
    <col min="129" max="129" width="18" style="17" hidden="1" customWidth="1"/>
    <col min="130" max="131" width="18" style="23" hidden="1" customWidth="1"/>
    <col min="132" max="132" width="16.5703125" style="17" hidden="1" customWidth="1"/>
    <col min="133" max="133" width="15.85546875" style="1" customWidth="1"/>
    <col min="134" max="134" width="15" style="1" customWidth="1"/>
    <col min="135" max="135" width="63.7109375" style="1" customWidth="1"/>
    <col min="136" max="136" width="16.85546875" style="1" customWidth="1"/>
    <col min="137" max="137" width="22.85546875" style="1" customWidth="1"/>
    <col min="138" max="138" width="41.140625" style="1" customWidth="1"/>
    <col min="139" max="139" width="41.7109375" style="1" customWidth="1"/>
    <col min="140" max="140" width="36.140625" style="1" customWidth="1"/>
    <col min="141" max="16384" width="11.42578125" style="1"/>
  </cols>
  <sheetData>
    <row r="1" spans="1:139" s="30" customFormat="1" ht="55.5" customHeight="1">
      <c r="A1" s="802"/>
      <c r="B1" s="803"/>
      <c r="C1" s="803"/>
      <c r="D1" s="803"/>
      <c r="E1" s="804"/>
      <c r="F1" s="771" t="s">
        <v>44</v>
      </c>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c r="DQ1" s="771"/>
      <c r="DR1" s="771"/>
      <c r="DS1" s="771"/>
      <c r="DT1" s="771"/>
      <c r="DU1" s="771"/>
      <c r="DV1" s="771"/>
      <c r="DW1" s="771"/>
      <c r="DX1" s="771"/>
      <c r="DY1" s="771"/>
      <c r="DZ1" s="771"/>
      <c r="EA1" s="771"/>
      <c r="EB1" s="771"/>
      <c r="EC1" s="771"/>
      <c r="ED1" s="771"/>
      <c r="EE1" s="771"/>
      <c r="EF1" s="771"/>
      <c r="EG1" s="771"/>
      <c r="EH1" s="771"/>
      <c r="EI1" s="772"/>
    </row>
    <row r="2" spans="1:139" s="30" customFormat="1" ht="75" customHeight="1" thickBot="1">
      <c r="A2" s="805"/>
      <c r="B2" s="806"/>
      <c r="C2" s="806"/>
      <c r="D2" s="806"/>
      <c r="E2" s="807"/>
      <c r="F2" s="811" t="s">
        <v>237</v>
      </c>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c r="BD2" s="811"/>
      <c r="BE2" s="811"/>
      <c r="BF2" s="811"/>
      <c r="BG2" s="811"/>
      <c r="BH2" s="811"/>
      <c r="BI2" s="811"/>
      <c r="BJ2" s="811"/>
      <c r="BK2" s="811"/>
      <c r="BL2" s="811"/>
      <c r="BM2" s="811"/>
      <c r="BN2" s="811"/>
      <c r="BO2" s="811"/>
      <c r="BP2" s="811"/>
      <c r="BQ2" s="811"/>
      <c r="BR2" s="811"/>
      <c r="BS2" s="811"/>
      <c r="BT2" s="811"/>
      <c r="BU2" s="811"/>
      <c r="BV2" s="811"/>
      <c r="BW2" s="811"/>
      <c r="BX2" s="811"/>
      <c r="BY2" s="811"/>
      <c r="BZ2" s="811"/>
      <c r="CA2" s="811"/>
      <c r="CB2" s="811"/>
      <c r="CC2" s="811"/>
      <c r="CD2" s="811"/>
      <c r="CE2" s="811"/>
      <c r="CF2" s="811"/>
      <c r="CG2" s="811"/>
      <c r="CH2" s="811"/>
      <c r="CI2" s="811"/>
      <c r="CJ2" s="811"/>
      <c r="CK2" s="811"/>
      <c r="CL2" s="811"/>
      <c r="CM2" s="811"/>
      <c r="CN2" s="811"/>
      <c r="CO2" s="811"/>
      <c r="CP2" s="811"/>
      <c r="CQ2" s="811"/>
      <c r="CR2" s="811"/>
      <c r="CS2" s="811"/>
      <c r="CT2" s="811"/>
      <c r="CU2" s="811"/>
      <c r="CV2" s="811"/>
      <c r="CW2" s="811"/>
      <c r="CX2" s="811"/>
      <c r="CY2" s="811"/>
      <c r="CZ2" s="811"/>
      <c r="DA2" s="811"/>
      <c r="DB2" s="811"/>
      <c r="DC2" s="811"/>
      <c r="DD2" s="811"/>
      <c r="DE2" s="811"/>
      <c r="DF2" s="811"/>
      <c r="DG2" s="811"/>
      <c r="DH2" s="811"/>
      <c r="DI2" s="811"/>
      <c r="DJ2" s="811"/>
      <c r="DK2" s="811"/>
      <c r="DL2" s="811"/>
      <c r="DM2" s="811"/>
      <c r="DN2" s="811"/>
      <c r="DO2" s="811"/>
      <c r="DP2" s="811"/>
      <c r="DQ2" s="811"/>
      <c r="DR2" s="811"/>
      <c r="DS2" s="812"/>
      <c r="DT2" s="812"/>
      <c r="DU2" s="812"/>
      <c r="DV2" s="812"/>
      <c r="DW2" s="812"/>
      <c r="DX2" s="812"/>
      <c r="DY2" s="812"/>
      <c r="DZ2" s="812"/>
      <c r="EA2" s="812"/>
      <c r="EB2" s="812"/>
      <c r="EC2" s="812"/>
      <c r="ED2" s="812"/>
      <c r="EE2" s="812"/>
      <c r="EF2" s="812"/>
      <c r="EG2" s="812"/>
      <c r="EH2" s="812"/>
      <c r="EI2" s="813"/>
    </row>
    <row r="3" spans="1:139" s="29" customFormat="1" ht="43.5" customHeight="1" thickBot="1">
      <c r="A3" s="808"/>
      <c r="B3" s="809"/>
      <c r="C3" s="809"/>
      <c r="D3" s="809"/>
      <c r="E3" s="810"/>
      <c r="F3" s="814" t="s">
        <v>75</v>
      </c>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5"/>
      <c r="AQ3" s="815"/>
      <c r="AR3" s="815"/>
      <c r="AS3" s="815"/>
      <c r="AT3" s="815"/>
      <c r="AU3" s="815"/>
      <c r="AV3" s="815"/>
      <c r="AW3" s="815"/>
      <c r="AX3" s="815"/>
      <c r="AY3" s="815"/>
      <c r="AZ3" s="815"/>
      <c r="BA3" s="815"/>
      <c r="BB3" s="815"/>
      <c r="BC3" s="815"/>
      <c r="BD3" s="815"/>
      <c r="BE3" s="815"/>
      <c r="BF3" s="815"/>
      <c r="BG3" s="815"/>
      <c r="BH3" s="815"/>
      <c r="BI3" s="815"/>
      <c r="BJ3" s="815"/>
      <c r="BK3" s="815"/>
      <c r="BL3" s="815"/>
      <c r="BM3" s="815"/>
      <c r="BN3" s="815"/>
      <c r="BO3" s="815"/>
      <c r="BP3" s="815"/>
      <c r="BQ3" s="815"/>
      <c r="BR3" s="815"/>
      <c r="BS3" s="815"/>
      <c r="BT3" s="815"/>
      <c r="BU3" s="815"/>
      <c r="BV3" s="815"/>
      <c r="BW3" s="815"/>
      <c r="BX3" s="815"/>
      <c r="BY3" s="815"/>
      <c r="BZ3" s="815"/>
      <c r="CA3" s="815"/>
      <c r="CB3" s="815"/>
      <c r="CC3" s="815"/>
      <c r="CD3" s="815"/>
      <c r="CE3" s="815"/>
      <c r="CF3" s="815"/>
      <c r="CG3" s="815"/>
      <c r="CH3" s="815"/>
      <c r="CI3" s="815"/>
      <c r="CJ3" s="815"/>
      <c r="CK3" s="815"/>
      <c r="CL3" s="815"/>
      <c r="CM3" s="815"/>
      <c r="CN3" s="815"/>
      <c r="CO3" s="815"/>
      <c r="CP3" s="815"/>
      <c r="CQ3" s="815"/>
      <c r="CR3" s="815"/>
      <c r="CS3" s="815"/>
      <c r="CT3" s="815"/>
      <c r="CU3" s="815"/>
      <c r="CV3" s="815"/>
      <c r="CW3" s="815"/>
      <c r="CX3" s="815"/>
      <c r="CY3" s="815"/>
      <c r="CZ3" s="815"/>
      <c r="DA3" s="815"/>
      <c r="DB3" s="815"/>
      <c r="DC3" s="815"/>
      <c r="DD3" s="815"/>
      <c r="DE3" s="815"/>
      <c r="DF3" s="815"/>
      <c r="DG3" s="815"/>
      <c r="DH3" s="815"/>
      <c r="DI3" s="815"/>
      <c r="DJ3" s="815"/>
      <c r="DK3" s="815"/>
      <c r="DL3" s="815"/>
      <c r="DM3" s="815"/>
      <c r="DN3" s="815"/>
      <c r="DO3" s="815"/>
      <c r="DP3" s="815"/>
      <c r="DQ3" s="815"/>
      <c r="DR3" s="816"/>
      <c r="DS3" s="817" t="s">
        <v>236</v>
      </c>
      <c r="DT3" s="818"/>
      <c r="DU3" s="818"/>
      <c r="DV3" s="818"/>
      <c r="DW3" s="818"/>
      <c r="DX3" s="818"/>
      <c r="DY3" s="818"/>
      <c r="DZ3" s="818"/>
      <c r="EA3" s="818"/>
      <c r="EB3" s="818"/>
      <c r="EC3" s="818"/>
      <c r="ED3" s="818"/>
      <c r="EE3" s="818"/>
      <c r="EF3" s="818"/>
      <c r="EG3" s="818"/>
      <c r="EH3" s="818"/>
      <c r="EI3" s="819"/>
    </row>
    <row r="4" spans="1:139" ht="42.75" customHeight="1" thickBot="1">
      <c r="A4" s="827" t="s">
        <v>0</v>
      </c>
      <c r="B4" s="828"/>
      <c r="C4" s="828"/>
      <c r="D4" s="828"/>
      <c r="E4" s="829"/>
      <c r="F4" s="820" t="s">
        <v>299</v>
      </c>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2"/>
    </row>
    <row r="5" spans="1:139" ht="45" customHeight="1" thickBot="1">
      <c r="A5" s="827" t="s">
        <v>2</v>
      </c>
      <c r="B5" s="828"/>
      <c r="C5" s="828"/>
      <c r="D5" s="828"/>
      <c r="E5" s="829"/>
      <c r="F5" s="820" t="s">
        <v>300</v>
      </c>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c r="BJ5" s="821"/>
      <c r="BK5" s="821"/>
      <c r="BL5" s="821"/>
      <c r="BM5" s="821"/>
      <c r="BN5" s="821"/>
      <c r="BO5" s="821"/>
      <c r="BP5" s="821"/>
      <c r="BQ5" s="821"/>
      <c r="BR5" s="821"/>
      <c r="BS5" s="821"/>
      <c r="BT5" s="821"/>
      <c r="BU5" s="821"/>
      <c r="BV5" s="821"/>
      <c r="BW5" s="821"/>
      <c r="BX5" s="821"/>
      <c r="BY5" s="821"/>
      <c r="BZ5" s="821"/>
      <c r="CA5" s="821"/>
      <c r="CB5" s="821"/>
      <c r="CC5" s="821"/>
      <c r="CD5" s="821"/>
      <c r="CE5" s="821"/>
      <c r="CF5" s="821"/>
      <c r="CG5" s="821"/>
      <c r="CH5" s="821"/>
      <c r="CI5" s="821"/>
      <c r="CJ5" s="821"/>
      <c r="CK5" s="821"/>
      <c r="CL5" s="821"/>
      <c r="CM5" s="821"/>
      <c r="CN5" s="821"/>
      <c r="CO5" s="821"/>
      <c r="CP5" s="821"/>
      <c r="CQ5" s="821"/>
      <c r="CR5" s="821"/>
      <c r="CS5" s="821"/>
      <c r="CT5" s="821"/>
      <c r="CU5" s="821"/>
      <c r="CV5" s="821"/>
      <c r="CW5" s="821"/>
      <c r="CX5" s="821"/>
      <c r="CY5" s="821"/>
      <c r="CZ5" s="821"/>
      <c r="DA5" s="821"/>
      <c r="DB5" s="821"/>
      <c r="DC5" s="821"/>
      <c r="DD5" s="821"/>
      <c r="DE5" s="821"/>
      <c r="DF5" s="821"/>
      <c r="DG5" s="821"/>
      <c r="DH5" s="821"/>
      <c r="DI5" s="821"/>
      <c r="DJ5" s="821"/>
      <c r="DK5" s="821"/>
      <c r="DL5" s="821"/>
      <c r="DM5" s="821"/>
      <c r="DN5" s="821"/>
      <c r="DO5" s="821"/>
      <c r="DP5" s="821"/>
      <c r="DQ5" s="821"/>
      <c r="DR5" s="821"/>
      <c r="DS5" s="821"/>
      <c r="DT5" s="821"/>
      <c r="DU5" s="821"/>
      <c r="DV5" s="821"/>
      <c r="DW5" s="821"/>
      <c r="DX5" s="821"/>
      <c r="DY5" s="821"/>
      <c r="DZ5" s="821"/>
      <c r="EA5" s="821"/>
      <c r="EB5" s="821"/>
      <c r="EC5" s="821"/>
      <c r="ED5" s="821"/>
      <c r="EE5" s="821"/>
      <c r="EF5" s="821"/>
      <c r="EG5" s="821"/>
      <c r="EH5" s="821"/>
      <c r="EI5" s="822"/>
    </row>
    <row r="6" spans="1:139" ht="14.25" customHeight="1" thickBot="1">
      <c r="A6" s="4"/>
      <c r="B6" s="4"/>
      <c r="C6" s="4"/>
      <c r="D6" s="34"/>
      <c r="E6" s="34"/>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4"/>
      <c r="DR6" s="4"/>
      <c r="DS6" s="4"/>
      <c r="DT6" s="4"/>
      <c r="DU6" s="4"/>
      <c r="DV6" s="4"/>
      <c r="DW6" s="4"/>
      <c r="DX6" s="4"/>
      <c r="DY6" s="16"/>
      <c r="DZ6" s="16"/>
      <c r="EA6" s="16"/>
      <c r="EB6" s="37"/>
      <c r="EC6" s="4"/>
      <c r="ED6" s="4"/>
      <c r="EE6" s="4"/>
      <c r="EF6" s="4"/>
      <c r="EG6" s="4"/>
      <c r="EH6" s="4"/>
      <c r="EI6" s="4"/>
    </row>
    <row r="7" spans="1:139" s="24" customFormat="1" ht="39" customHeight="1" thickBot="1">
      <c r="A7" s="832" t="s">
        <v>238</v>
      </c>
      <c r="B7" s="833"/>
      <c r="C7" s="833"/>
      <c r="D7" s="833"/>
      <c r="E7" s="833"/>
      <c r="F7" s="833"/>
      <c r="G7" s="792"/>
      <c r="H7" s="798" t="s">
        <v>246</v>
      </c>
      <c r="I7" s="798"/>
      <c r="J7" s="798"/>
      <c r="K7" s="798"/>
      <c r="L7" s="798"/>
      <c r="M7" s="798"/>
      <c r="N7" s="798"/>
      <c r="O7" s="798"/>
      <c r="P7" s="798"/>
      <c r="Q7" s="798"/>
      <c r="R7" s="798"/>
      <c r="S7" s="798"/>
      <c r="T7" s="798"/>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733"/>
      <c r="CG7" s="733"/>
      <c r="CH7" s="733"/>
      <c r="CI7" s="733"/>
      <c r="CJ7" s="733"/>
      <c r="CK7" s="733"/>
      <c r="CL7" s="733"/>
      <c r="CM7" s="733"/>
      <c r="CN7" s="733"/>
      <c r="CO7" s="733"/>
      <c r="CP7" s="733"/>
      <c r="CQ7" s="733"/>
      <c r="CR7" s="733"/>
      <c r="CS7" s="733"/>
      <c r="CT7" s="733"/>
      <c r="CU7" s="733"/>
      <c r="CV7" s="733"/>
      <c r="CW7" s="733"/>
      <c r="CX7" s="733"/>
      <c r="CY7" s="733"/>
      <c r="CZ7" s="733"/>
      <c r="DA7" s="733"/>
      <c r="DB7" s="733"/>
      <c r="DC7" s="733"/>
      <c r="DD7" s="733"/>
      <c r="DE7" s="733"/>
      <c r="DF7" s="733"/>
      <c r="DG7" s="733"/>
      <c r="DH7" s="733"/>
      <c r="DI7" s="733"/>
      <c r="DJ7" s="733"/>
      <c r="DK7" s="733"/>
      <c r="DL7" s="733"/>
      <c r="DM7" s="733"/>
      <c r="DN7" s="733"/>
      <c r="DO7" s="733"/>
      <c r="DP7" s="734"/>
      <c r="DQ7" s="792" t="s">
        <v>247</v>
      </c>
      <c r="DR7" s="743"/>
      <c r="DS7" s="743"/>
      <c r="DT7" s="743"/>
      <c r="DU7" s="743"/>
      <c r="DV7" s="743"/>
      <c r="DW7" s="743"/>
      <c r="DX7" s="743"/>
      <c r="DY7" s="743"/>
      <c r="DZ7" s="743"/>
      <c r="EA7" s="743"/>
      <c r="EB7" s="743"/>
      <c r="EC7" s="792" t="s">
        <v>249</v>
      </c>
      <c r="ED7" s="743" t="s">
        <v>250</v>
      </c>
      <c r="EE7" s="743" t="s">
        <v>251</v>
      </c>
      <c r="EF7" s="743" t="s">
        <v>252</v>
      </c>
      <c r="EG7" s="743" t="s">
        <v>253</v>
      </c>
      <c r="EH7" s="743" t="s">
        <v>254</v>
      </c>
      <c r="EI7" s="765" t="s">
        <v>255</v>
      </c>
    </row>
    <row r="8" spans="1:139" s="24" customFormat="1" ht="31.5" customHeight="1">
      <c r="A8" s="834"/>
      <c r="B8" s="835"/>
      <c r="C8" s="835"/>
      <c r="D8" s="835"/>
      <c r="E8" s="835"/>
      <c r="F8" s="835"/>
      <c r="G8" s="836"/>
      <c r="H8" s="795" t="s">
        <v>111</v>
      </c>
      <c r="I8" s="796"/>
      <c r="J8" s="796"/>
      <c r="K8" s="796"/>
      <c r="L8" s="796"/>
      <c r="M8" s="796"/>
      <c r="N8" s="796"/>
      <c r="O8" s="796"/>
      <c r="P8" s="796"/>
      <c r="Q8" s="796"/>
      <c r="R8" s="796"/>
      <c r="S8" s="796"/>
      <c r="T8" s="797"/>
      <c r="U8" s="800" t="s">
        <v>86</v>
      </c>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1"/>
      <c r="AT8" s="799" t="s">
        <v>106</v>
      </c>
      <c r="AU8" s="800"/>
      <c r="AV8" s="800"/>
      <c r="AW8" s="800"/>
      <c r="AX8" s="800"/>
      <c r="AY8" s="800"/>
      <c r="AZ8" s="800"/>
      <c r="BA8" s="800"/>
      <c r="BB8" s="800"/>
      <c r="BC8" s="800"/>
      <c r="BD8" s="800"/>
      <c r="BE8" s="800"/>
      <c r="BF8" s="800"/>
      <c r="BG8" s="800"/>
      <c r="BH8" s="800"/>
      <c r="BI8" s="800"/>
      <c r="BJ8" s="800"/>
      <c r="BK8" s="800"/>
      <c r="BL8" s="800"/>
      <c r="BM8" s="800"/>
      <c r="BN8" s="800"/>
      <c r="BO8" s="800"/>
      <c r="BP8" s="800"/>
      <c r="BQ8" s="800"/>
      <c r="BR8" s="801"/>
      <c r="BS8" s="799" t="s">
        <v>107</v>
      </c>
      <c r="BT8" s="800"/>
      <c r="BU8" s="800"/>
      <c r="BV8" s="800"/>
      <c r="BW8" s="800"/>
      <c r="BX8" s="800"/>
      <c r="BY8" s="800"/>
      <c r="BZ8" s="800"/>
      <c r="CA8" s="800"/>
      <c r="CB8" s="800"/>
      <c r="CC8" s="800"/>
      <c r="CD8" s="800"/>
      <c r="CE8" s="800"/>
      <c r="CF8" s="800"/>
      <c r="CG8" s="800"/>
      <c r="CH8" s="800"/>
      <c r="CI8" s="800"/>
      <c r="CJ8" s="800"/>
      <c r="CK8" s="800"/>
      <c r="CL8" s="800"/>
      <c r="CM8" s="800"/>
      <c r="CN8" s="800"/>
      <c r="CO8" s="800"/>
      <c r="CP8" s="800"/>
      <c r="CQ8" s="801"/>
      <c r="CR8" s="837" t="s">
        <v>109</v>
      </c>
      <c r="CS8" s="838"/>
      <c r="CT8" s="838"/>
      <c r="CU8" s="838"/>
      <c r="CV8" s="838"/>
      <c r="CW8" s="838"/>
      <c r="CX8" s="838"/>
      <c r="CY8" s="838"/>
      <c r="CZ8" s="838"/>
      <c r="DA8" s="838"/>
      <c r="DB8" s="838"/>
      <c r="DC8" s="838"/>
      <c r="DD8" s="838"/>
      <c r="DE8" s="838"/>
      <c r="DF8" s="838"/>
      <c r="DG8" s="838"/>
      <c r="DH8" s="838"/>
      <c r="DI8" s="838"/>
      <c r="DJ8" s="838"/>
      <c r="DK8" s="838"/>
      <c r="DL8" s="838"/>
      <c r="DM8" s="838"/>
      <c r="DN8" s="838"/>
      <c r="DO8" s="838"/>
      <c r="DP8" s="839"/>
      <c r="DQ8" s="823" t="s">
        <v>248</v>
      </c>
      <c r="DR8" s="824"/>
      <c r="DS8" s="824"/>
      <c r="DT8" s="824"/>
      <c r="DU8" s="824"/>
      <c r="DV8" s="824"/>
      <c r="DW8" s="824"/>
      <c r="DX8" s="825"/>
      <c r="DY8" s="825"/>
      <c r="DZ8" s="825"/>
      <c r="EA8" s="825"/>
      <c r="EB8" s="826"/>
      <c r="EC8" s="793"/>
      <c r="ED8" s="830"/>
      <c r="EE8" s="830"/>
      <c r="EF8" s="830"/>
      <c r="EG8" s="830"/>
      <c r="EH8" s="830"/>
      <c r="EI8" s="831"/>
    </row>
    <row r="9" spans="1:139" s="24" customFormat="1" ht="87" customHeight="1" thickBot="1">
      <c r="A9" s="94" t="s">
        <v>239</v>
      </c>
      <c r="B9" s="95" t="s">
        <v>240</v>
      </c>
      <c r="C9" s="94" t="s">
        <v>241</v>
      </c>
      <c r="D9" s="94" t="s">
        <v>242</v>
      </c>
      <c r="E9" s="94" t="s">
        <v>243</v>
      </c>
      <c r="F9" s="107" t="s">
        <v>244</v>
      </c>
      <c r="G9" s="49" t="s">
        <v>245</v>
      </c>
      <c r="H9" s="49" t="s">
        <v>115</v>
      </c>
      <c r="I9" s="93" t="s">
        <v>52</v>
      </c>
      <c r="J9" s="47" t="s">
        <v>87</v>
      </c>
      <c r="K9" s="93" t="s">
        <v>53</v>
      </c>
      <c r="L9" s="47" t="s">
        <v>88</v>
      </c>
      <c r="M9" s="93" t="s">
        <v>54</v>
      </c>
      <c r="N9" s="47" t="s">
        <v>89</v>
      </c>
      <c r="O9" s="93" t="s">
        <v>84</v>
      </c>
      <c r="P9" s="47" t="s">
        <v>90</v>
      </c>
      <c r="Q9" s="93" t="s">
        <v>55</v>
      </c>
      <c r="R9" s="47" t="s">
        <v>91</v>
      </c>
      <c r="S9" s="93" t="s">
        <v>70</v>
      </c>
      <c r="T9" s="48" t="s">
        <v>92</v>
      </c>
      <c r="U9" s="92" t="s">
        <v>39</v>
      </c>
      <c r="V9" s="92" t="s">
        <v>46</v>
      </c>
      <c r="W9" s="47" t="s">
        <v>93</v>
      </c>
      <c r="X9" s="92" t="s">
        <v>47</v>
      </c>
      <c r="Y9" s="47" t="s">
        <v>94</v>
      </c>
      <c r="Z9" s="92" t="s">
        <v>48</v>
      </c>
      <c r="AA9" s="47" t="s">
        <v>95</v>
      </c>
      <c r="AB9" s="93" t="s">
        <v>49</v>
      </c>
      <c r="AC9" s="47" t="s">
        <v>96</v>
      </c>
      <c r="AD9" s="93" t="s">
        <v>50</v>
      </c>
      <c r="AE9" s="47" t="s">
        <v>98</v>
      </c>
      <c r="AF9" s="93" t="s">
        <v>51</v>
      </c>
      <c r="AG9" s="47" t="s">
        <v>99</v>
      </c>
      <c r="AH9" s="93" t="s">
        <v>52</v>
      </c>
      <c r="AI9" s="47" t="s">
        <v>100</v>
      </c>
      <c r="AJ9" s="93" t="s">
        <v>53</v>
      </c>
      <c r="AK9" s="47" t="s">
        <v>101</v>
      </c>
      <c r="AL9" s="93" t="s">
        <v>54</v>
      </c>
      <c r="AM9" s="47" t="s">
        <v>102</v>
      </c>
      <c r="AN9" s="93" t="s">
        <v>84</v>
      </c>
      <c r="AO9" s="47" t="s">
        <v>103</v>
      </c>
      <c r="AP9" s="93" t="s">
        <v>55</v>
      </c>
      <c r="AQ9" s="47" t="s">
        <v>104</v>
      </c>
      <c r="AR9" s="93" t="s">
        <v>70</v>
      </c>
      <c r="AS9" s="47" t="s">
        <v>105</v>
      </c>
      <c r="AT9" s="49" t="s">
        <v>39</v>
      </c>
      <c r="AU9" s="93" t="s">
        <v>46</v>
      </c>
      <c r="AV9" s="47" t="s">
        <v>93</v>
      </c>
      <c r="AW9" s="93" t="s">
        <v>47</v>
      </c>
      <c r="AX9" s="47" t="s">
        <v>94</v>
      </c>
      <c r="AY9" s="93" t="s">
        <v>48</v>
      </c>
      <c r="AZ9" s="47" t="s">
        <v>95</v>
      </c>
      <c r="BA9" s="93" t="s">
        <v>49</v>
      </c>
      <c r="BB9" s="47" t="s">
        <v>96</v>
      </c>
      <c r="BC9" s="93" t="s">
        <v>50</v>
      </c>
      <c r="BD9" s="47" t="s">
        <v>98</v>
      </c>
      <c r="BE9" s="93" t="s">
        <v>51</v>
      </c>
      <c r="BF9" s="47" t="s">
        <v>99</v>
      </c>
      <c r="BG9" s="93" t="s">
        <v>52</v>
      </c>
      <c r="BH9" s="47" t="s">
        <v>100</v>
      </c>
      <c r="BI9" s="93" t="s">
        <v>53</v>
      </c>
      <c r="BJ9" s="47" t="s">
        <v>101</v>
      </c>
      <c r="BK9" s="93" t="s">
        <v>54</v>
      </c>
      <c r="BL9" s="47" t="s">
        <v>102</v>
      </c>
      <c r="BM9" s="93" t="s">
        <v>84</v>
      </c>
      <c r="BN9" s="47" t="s">
        <v>103</v>
      </c>
      <c r="BO9" s="93" t="s">
        <v>55</v>
      </c>
      <c r="BP9" s="47" t="s">
        <v>104</v>
      </c>
      <c r="BQ9" s="93" t="s">
        <v>70</v>
      </c>
      <c r="BR9" s="48" t="s">
        <v>112</v>
      </c>
      <c r="BS9" s="49" t="s">
        <v>39</v>
      </c>
      <c r="BT9" s="93" t="s">
        <v>46</v>
      </c>
      <c r="BU9" s="47" t="s">
        <v>93</v>
      </c>
      <c r="BV9" s="93" t="s">
        <v>47</v>
      </c>
      <c r="BW9" s="47" t="s">
        <v>94</v>
      </c>
      <c r="BX9" s="93" t="s">
        <v>48</v>
      </c>
      <c r="BY9" s="47" t="s">
        <v>95</v>
      </c>
      <c r="BZ9" s="93" t="s">
        <v>49</v>
      </c>
      <c r="CA9" s="47" t="s">
        <v>96</v>
      </c>
      <c r="CB9" s="93" t="s">
        <v>50</v>
      </c>
      <c r="CC9" s="47" t="s">
        <v>98</v>
      </c>
      <c r="CD9" s="93" t="s">
        <v>51</v>
      </c>
      <c r="CE9" s="47" t="s">
        <v>99</v>
      </c>
      <c r="CF9" s="93" t="s">
        <v>52</v>
      </c>
      <c r="CG9" s="47" t="s">
        <v>100</v>
      </c>
      <c r="CH9" s="93" t="s">
        <v>53</v>
      </c>
      <c r="CI9" s="47" t="s">
        <v>101</v>
      </c>
      <c r="CJ9" s="93" t="s">
        <v>54</v>
      </c>
      <c r="CK9" s="47" t="s">
        <v>102</v>
      </c>
      <c r="CL9" s="93" t="s">
        <v>84</v>
      </c>
      <c r="CM9" s="47" t="s">
        <v>103</v>
      </c>
      <c r="CN9" s="93" t="s">
        <v>55</v>
      </c>
      <c r="CO9" s="47" t="s">
        <v>104</v>
      </c>
      <c r="CP9" s="93" t="s">
        <v>70</v>
      </c>
      <c r="CQ9" s="48" t="s">
        <v>108</v>
      </c>
      <c r="CR9" s="49" t="s">
        <v>39</v>
      </c>
      <c r="CS9" s="93" t="s">
        <v>46</v>
      </c>
      <c r="CT9" s="47" t="s">
        <v>93</v>
      </c>
      <c r="CU9" s="93" t="s">
        <v>47</v>
      </c>
      <c r="CV9" s="47" t="s">
        <v>94</v>
      </c>
      <c r="CW9" s="93" t="s">
        <v>48</v>
      </c>
      <c r="CX9" s="47" t="s">
        <v>95</v>
      </c>
      <c r="CY9" s="93" t="s">
        <v>49</v>
      </c>
      <c r="CZ9" s="47" t="s">
        <v>96</v>
      </c>
      <c r="DA9" s="93" t="s">
        <v>50</v>
      </c>
      <c r="DB9" s="47" t="s">
        <v>98</v>
      </c>
      <c r="DC9" s="93" t="s">
        <v>51</v>
      </c>
      <c r="DD9" s="47" t="s">
        <v>99</v>
      </c>
      <c r="DE9" s="93" t="s">
        <v>52</v>
      </c>
      <c r="DF9" s="47" t="s">
        <v>100</v>
      </c>
      <c r="DG9" s="93" t="s">
        <v>53</v>
      </c>
      <c r="DH9" s="47" t="s">
        <v>101</v>
      </c>
      <c r="DI9" s="93" t="s">
        <v>54</v>
      </c>
      <c r="DJ9" s="47" t="s">
        <v>102</v>
      </c>
      <c r="DK9" s="93" t="s">
        <v>84</v>
      </c>
      <c r="DL9" s="47" t="s">
        <v>103</v>
      </c>
      <c r="DM9" s="93" t="s">
        <v>55</v>
      </c>
      <c r="DN9" s="47" t="s">
        <v>104</v>
      </c>
      <c r="DO9" s="93" t="s">
        <v>70</v>
      </c>
      <c r="DP9" s="48" t="s">
        <v>110</v>
      </c>
      <c r="DQ9" s="92" t="s">
        <v>56</v>
      </c>
      <c r="DR9" s="92" t="s">
        <v>57</v>
      </c>
      <c r="DS9" s="92" t="s">
        <v>58</v>
      </c>
      <c r="DT9" s="92" t="s">
        <v>59</v>
      </c>
      <c r="DU9" s="92" t="s">
        <v>60</v>
      </c>
      <c r="DV9" s="92" t="s">
        <v>61</v>
      </c>
      <c r="DW9" s="92" t="s">
        <v>62</v>
      </c>
      <c r="DX9" s="93" t="s">
        <v>63</v>
      </c>
      <c r="DY9" s="93" t="s">
        <v>64</v>
      </c>
      <c r="DZ9" s="93" t="s">
        <v>65</v>
      </c>
      <c r="EA9" s="93" t="s">
        <v>66</v>
      </c>
      <c r="EB9" s="46" t="s">
        <v>5</v>
      </c>
      <c r="EC9" s="794"/>
      <c r="ED9" s="744"/>
      <c r="EE9" s="744"/>
      <c r="EF9" s="744"/>
      <c r="EG9" s="744"/>
      <c r="EH9" s="744"/>
      <c r="EI9" s="766"/>
    </row>
    <row r="10" spans="1:139" s="5" customFormat="1" ht="90.75" customHeight="1">
      <c r="A10" s="860" t="s">
        <v>304</v>
      </c>
      <c r="B10" s="848">
        <v>1</v>
      </c>
      <c r="C10" s="850" t="s">
        <v>305</v>
      </c>
      <c r="D10" s="846" t="s">
        <v>296</v>
      </c>
      <c r="E10" s="844">
        <v>237</v>
      </c>
      <c r="F10" s="711" t="s">
        <v>67</v>
      </c>
      <c r="G10" s="677">
        <f t="shared" ref="G10:G15" si="0">+T10+Z10+AT10+BS10+CR10</f>
        <v>113177</v>
      </c>
      <c r="H10" s="127">
        <v>10000</v>
      </c>
      <c r="I10" s="128">
        <v>10000</v>
      </c>
      <c r="J10" s="128">
        <v>1904</v>
      </c>
      <c r="K10" s="128">
        <v>10000</v>
      </c>
      <c r="L10" s="128">
        <v>2889</v>
      </c>
      <c r="M10" s="128">
        <v>10000</v>
      </c>
      <c r="N10" s="128">
        <v>4220</v>
      </c>
      <c r="O10" s="128">
        <v>10000</v>
      </c>
      <c r="P10" s="128">
        <v>5695</v>
      </c>
      <c r="Q10" s="128">
        <v>10000</v>
      </c>
      <c r="R10" s="128">
        <v>6617</v>
      </c>
      <c r="S10" s="128">
        <v>10000</v>
      </c>
      <c r="T10" s="129">
        <v>8177</v>
      </c>
      <c r="U10" s="127">
        <v>22000</v>
      </c>
      <c r="V10" s="128">
        <v>22000</v>
      </c>
      <c r="W10" s="128">
        <v>0</v>
      </c>
      <c r="X10" s="128">
        <v>22000</v>
      </c>
      <c r="Y10" s="128">
        <f>2728-Y12</f>
        <v>977</v>
      </c>
      <c r="Z10" s="128">
        <v>22000</v>
      </c>
      <c r="AA10" s="128">
        <v>1079</v>
      </c>
      <c r="AB10" s="128"/>
      <c r="AC10" s="128"/>
      <c r="AD10" s="128"/>
      <c r="AE10" s="128"/>
      <c r="AF10" s="128"/>
      <c r="AG10" s="128"/>
      <c r="AH10" s="128"/>
      <c r="AI10" s="128"/>
      <c r="AJ10" s="128"/>
      <c r="AK10" s="128"/>
      <c r="AL10" s="128"/>
      <c r="AM10" s="128"/>
      <c r="AN10" s="128"/>
      <c r="AO10" s="128"/>
      <c r="AP10" s="128"/>
      <c r="AQ10" s="128"/>
      <c r="AR10" s="128"/>
      <c r="AS10" s="128">
        <f>+AA10</f>
        <v>1079</v>
      </c>
      <c r="AT10" s="127">
        <v>36800</v>
      </c>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9"/>
      <c r="BS10" s="127">
        <v>36800</v>
      </c>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9"/>
      <c r="CR10" s="127">
        <v>9400</v>
      </c>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9"/>
      <c r="DQ10" s="128">
        <v>0</v>
      </c>
      <c r="DR10" s="128">
        <f>+Y10</f>
        <v>977</v>
      </c>
      <c r="DS10" s="128">
        <f>+AA10</f>
        <v>1079</v>
      </c>
      <c r="DT10" s="678"/>
      <c r="DU10" s="678"/>
      <c r="DV10" s="679"/>
      <c r="DW10" s="680"/>
      <c r="DX10" s="128"/>
      <c r="DY10" s="128"/>
      <c r="DZ10" s="128"/>
      <c r="EA10" s="128"/>
      <c r="EB10" s="681"/>
      <c r="EC10" s="682">
        <f t="shared" ref="EC10:EC15" si="1">+AS10/Z10</f>
        <v>4.9045454545454545E-2</v>
      </c>
      <c r="ED10" s="683">
        <f>+(AS10+T10)/G10</f>
        <v>8.1783401221096161E-2</v>
      </c>
      <c r="EE10" s="863" t="s">
        <v>489</v>
      </c>
      <c r="EF10" s="866" t="s">
        <v>485</v>
      </c>
      <c r="EG10" s="866" t="s">
        <v>484</v>
      </c>
      <c r="EH10" s="866" t="s">
        <v>444</v>
      </c>
      <c r="EI10" s="872" t="s">
        <v>445</v>
      </c>
    </row>
    <row r="11" spans="1:139" s="5" customFormat="1" ht="90.75" customHeight="1">
      <c r="A11" s="861"/>
      <c r="B11" s="849"/>
      <c r="C11" s="851"/>
      <c r="D11" s="847"/>
      <c r="E11" s="845"/>
      <c r="F11" s="712" t="s">
        <v>6</v>
      </c>
      <c r="G11" s="684">
        <f t="shared" si="0"/>
        <v>15694254200</v>
      </c>
      <c r="H11" s="115">
        <v>1900000000</v>
      </c>
      <c r="I11" s="130">
        <v>1900000000</v>
      </c>
      <c r="J11" s="116">
        <v>420855000</v>
      </c>
      <c r="K11" s="130">
        <v>1900000000</v>
      </c>
      <c r="L11" s="116">
        <v>1574140000</v>
      </c>
      <c r="M11" s="130">
        <v>1900000000</v>
      </c>
      <c r="N11" s="130">
        <v>1586806000</v>
      </c>
      <c r="O11" s="130">
        <v>1900000000</v>
      </c>
      <c r="P11" s="130">
        <v>1586806000</v>
      </c>
      <c r="Q11" s="116">
        <v>1907236000</v>
      </c>
      <c r="R11" s="116">
        <v>1747178000</v>
      </c>
      <c r="S11" s="116">
        <v>1908587000</v>
      </c>
      <c r="T11" s="310">
        <v>1899628200</v>
      </c>
      <c r="U11" s="115">
        <v>3710180000</v>
      </c>
      <c r="V11" s="116">
        <v>3710180000</v>
      </c>
      <c r="W11" s="116">
        <v>0</v>
      </c>
      <c r="X11" s="116">
        <v>3734626000</v>
      </c>
      <c r="Y11" s="116">
        <v>2105863000</v>
      </c>
      <c r="Z11" s="116">
        <v>3734626000</v>
      </c>
      <c r="AA11" s="116">
        <v>2806539000</v>
      </c>
      <c r="AB11" s="116"/>
      <c r="AC11" s="116"/>
      <c r="AD11" s="116"/>
      <c r="AE11" s="116"/>
      <c r="AF11" s="116"/>
      <c r="AG11" s="116"/>
      <c r="AH11" s="116"/>
      <c r="AI11" s="116"/>
      <c r="AJ11" s="116"/>
      <c r="AK11" s="116"/>
      <c r="AL11" s="116"/>
      <c r="AM11" s="116"/>
      <c r="AN11" s="116"/>
      <c r="AO11" s="116"/>
      <c r="AP11" s="116"/>
      <c r="AQ11" s="116"/>
      <c r="AR11" s="116"/>
      <c r="AS11" s="116">
        <f t="shared" ref="AS11:AS36" si="2">+AA11</f>
        <v>2806539000</v>
      </c>
      <c r="AT11" s="115">
        <v>4030000000</v>
      </c>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7"/>
      <c r="BS11" s="115">
        <v>4130000000</v>
      </c>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7"/>
      <c r="CR11" s="115">
        <v>1900000000</v>
      </c>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7"/>
      <c r="DQ11" s="116">
        <v>0</v>
      </c>
      <c r="DR11" s="116">
        <f t="shared" ref="DR11:DR31" si="3">+Y11</f>
        <v>2105863000</v>
      </c>
      <c r="DS11" s="116">
        <f t="shared" ref="DS11:DS36" si="4">+AA11</f>
        <v>2806539000</v>
      </c>
      <c r="DT11" s="685"/>
      <c r="DU11" s="685"/>
      <c r="DV11" s="685"/>
      <c r="DW11" s="685"/>
      <c r="DX11" s="116"/>
      <c r="DY11" s="130"/>
      <c r="DZ11" s="130"/>
      <c r="EA11" s="130"/>
      <c r="EB11" s="686"/>
      <c r="EC11" s="687">
        <f t="shared" si="1"/>
        <v>0.75149131398967395</v>
      </c>
      <c r="ED11" s="688">
        <f>+(AS11+T11)/G11</f>
        <v>0.2998656157869547</v>
      </c>
      <c r="EE11" s="864"/>
      <c r="EF11" s="867"/>
      <c r="EG11" s="867"/>
      <c r="EH11" s="867"/>
      <c r="EI11" s="873"/>
    </row>
    <row r="12" spans="1:139" s="5" customFormat="1" ht="90.75" customHeight="1">
      <c r="A12" s="861"/>
      <c r="B12" s="849"/>
      <c r="C12" s="851"/>
      <c r="D12" s="847"/>
      <c r="E12" s="845"/>
      <c r="F12" s="713" t="s">
        <v>68</v>
      </c>
      <c r="G12" s="684">
        <f t="shared" si="0"/>
        <v>1823</v>
      </c>
      <c r="H12" s="119"/>
      <c r="I12" s="130"/>
      <c r="J12" s="120"/>
      <c r="K12" s="130"/>
      <c r="L12" s="120"/>
      <c r="M12" s="130"/>
      <c r="N12" s="130"/>
      <c r="O12" s="130"/>
      <c r="P12" s="130"/>
      <c r="Q12" s="120"/>
      <c r="R12" s="120"/>
      <c r="S12" s="120"/>
      <c r="T12" s="310"/>
      <c r="U12" s="124">
        <f>+S10-T10</f>
        <v>1823</v>
      </c>
      <c r="V12" s="112">
        <v>1823</v>
      </c>
      <c r="W12" s="112">
        <v>926</v>
      </c>
      <c r="X12" s="112">
        <v>1823</v>
      </c>
      <c r="Y12" s="112">
        <v>1751</v>
      </c>
      <c r="Z12" s="112">
        <v>1823</v>
      </c>
      <c r="AA12" s="112">
        <v>1823</v>
      </c>
      <c r="AB12" s="120"/>
      <c r="AC12" s="120"/>
      <c r="AD12" s="120"/>
      <c r="AE12" s="120"/>
      <c r="AF12" s="120"/>
      <c r="AG12" s="120"/>
      <c r="AH12" s="120"/>
      <c r="AI12" s="120"/>
      <c r="AJ12" s="120"/>
      <c r="AK12" s="120"/>
      <c r="AL12" s="120"/>
      <c r="AM12" s="120"/>
      <c r="AN12" s="120"/>
      <c r="AO12" s="120"/>
      <c r="AP12" s="120"/>
      <c r="AQ12" s="120"/>
      <c r="AR12" s="120"/>
      <c r="AS12" s="112">
        <f t="shared" si="2"/>
        <v>1823</v>
      </c>
      <c r="AT12" s="119"/>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1"/>
      <c r="BS12" s="119"/>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1"/>
      <c r="CR12" s="119"/>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1"/>
      <c r="DQ12" s="112">
        <v>926</v>
      </c>
      <c r="DR12" s="112">
        <f t="shared" si="3"/>
        <v>1751</v>
      </c>
      <c r="DS12" s="112">
        <f t="shared" si="4"/>
        <v>1823</v>
      </c>
      <c r="DT12" s="689"/>
      <c r="DU12" s="689"/>
      <c r="DV12" s="689"/>
      <c r="DW12" s="689"/>
      <c r="DX12" s="120"/>
      <c r="DY12" s="130"/>
      <c r="DZ12" s="130"/>
      <c r="EA12" s="130"/>
      <c r="EB12" s="690"/>
      <c r="EC12" s="691">
        <f t="shared" si="1"/>
        <v>1</v>
      </c>
      <c r="ED12" s="692"/>
      <c r="EE12" s="864"/>
      <c r="EF12" s="867"/>
      <c r="EG12" s="867"/>
      <c r="EH12" s="867"/>
      <c r="EI12" s="873"/>
    </row>
    <row r="13" spans="1:139" s="5" customFormat="1" ht="90.75" customHeight="1">
      <c r="A13" s="861"/>
      <c r="B13" s="849"/>
      <c r="C13" s="851"/>
      <c r="D13" s="847"/>
      <c r="E13" s="845"/>
      <c r="F13" s="712" t="s">
        <v>7</v>
      </c>
      <c r="G13" s="684">
        <f t="shared" si="0"/>
        <v>592192767</v>
      </c>
      <c r="H13" s="123"/>
      <c r="I13" s="130"/>
      <c r="J13" s="122"/>
      <c r="K13" s="130"/>
      <c r="L13" s="122"/>
      <c r="M13" s="130"/>
      <c r="N13" s="130"/>
      <c r="O13" s="130"/>
      <c r="P13" s="130"/>
      <c r="Q13" s="122"/>
      <c r="R13" s="122"/>
      <c r="S13" s="122"/>
      <c r="T13" s="310"/>
      <c r="U13" s="115">
        <v>592192767</v>
      </c>
      <c r="V13" s="116">
        <v>592192767</v>
      </c>
      <c r="W13" s="116">
        <v>225660600</v>
      </c>
      <c r="X13" s="116">
        <v>592192767</v>
      </c>
      <c r="Y13" s="116">
        <v>411581333</v>
      </c>
      <c r="Z13" s="116">
        <v>592192767</v>
      </c>
      <c r="AA13" s="116">
        <v>512670800</v>
      </c>
      <c r="AB13" s="122"/>
      <c r="AC13" s="122"/>
      <c r="AD13" s="122"/>
      <c r="AE13" s="122"/>
      <c r="AF13" s="122"/>
      <c r="AG13" s="122"/>
      <c r="AH13" s="122"/>
      <c r="AI13" s="122"/>
      <c r="AJ13" s="122"/>
      <c r="AK13" s="122"/>
      <c r="AL13" s="122"/>
      <c r="AM13" s="122"/>
      <c r="AN13" s="122"/>
      <c r="AO13" s="122"/>
      <c r="AP13" s="122"/>
      <c r="AQ13" s="122"/>
      <c r="AR13" s="122"/>
      <c r="AS13" s="116">
        <f t="shared" si="2"/>
        <v>512670800</v>
      </c>
      <c r="AT13" s="616"/>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18"/>
      <c r="BS13" s="123"/>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18"/>
      <c r="CR13" s="123"/>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18"/>
      <c r="DQ13" s="116">
        <v>225660600</v>
      </c>
      <c r="DR13" s="116">
        <f t="shared" si="3"/>
        <v>411581333</v>
      </c>
      <c r="DS13" s="116">
        <f t="shared" si="4"/>
        <v>512670800</v>
      </c>
      <c r="DT13" s="685"/>
      <c r="DU13" s="685"/>
      <c r="DV13" s="685"/>
      <c r="DW13" s="685"/>
      <c r="DX13" s="122"/>
      <c r="DY13" s="130"/>
      <c r="DZ13" s="130"/>
      <c r="EA13" s="130"/>
      <c r="EB13" s="693"/>
      <c r="EC13" s="691">
        <f t="shared" si="1"/>
        <v>0.86571607856196597</v>
      </c>
      <c r="ED13" s="692"/>
      <c r="EE13" s="864"/>
      <c r="EF13" s="867"/>
      <c r="EG13" s="867"/>
      <c r="EH13" s="867"/>
      <c r="EI13" s="873"/>
    </row>
    <row r="14" spans="1:139" s="5" customFormat="1" ht="90.75" customHeight="1">
      <c r="A14" s="861"/>
      <c r="B14" s="849"/>
      <c r="C14" s="851"/>
      <c r="D14" s="847"/>
      <c r="E14" s="845"/>
      <c r="F14" s="713" t="s">
        <v>69</v>
      </c>
      <c r="G14" s="684">
        <f t="shared" si="0"/>
        <v>115000</v>
      </c>
      <c r="H14" s="124">
        <f>+H10+H12</f>
        <v>10000</v>
      </c>
      <c r="I14" s="130">
        <v>10000</v>
      </c>
      <c r="J14" s="112">
        <f>+J10</f>
        <v>1904</v>
      </c>
      <c r="K14" s="130">
        <v>10000</v>
      </c>
      <c r="L14" s="130">
        <v>2889</v>
      </c>
      <c r="M14" s="130">
        <v>10000</v>
      </c>
      <c r="N14" s="130">
        <f>+N10</f>
        <v>4220</v>
      </c>
      <c r="O14" s="130">
        <v>10000</v>
      </c>
      <c r="P14" s="130">
        <f>+P10</f>
        <v>5695</v>
      </c>
      <c r="Q14" s="112">
        <v>10000</v>
      </c>
      <c r="R14" s="112">
        <f>+R10</f>
        <v>6617</v>
      </c>
      <c r="S14" s="112">
        <v>10000</v>
      </c>
      <c r="T14" s="310">
        <v>8177</v>
      </c>
      <c r="U14" s="124">
        <f>+U10+U12</f>
        <v>23823</v>
      </c>
      <c r="V14" s="112">
        <v>23823</v>
      </c>
      <c r="W14" s="112">
        <v>926</v>
      </c>
      <c r="X14" s="112">
        <v>23823</v>
      </c>
      <c r="Y14" s="112">
        <f t="shared" ref="Y14:AA15" si="5">+Y10+Y12</f>
        <v>2728</v>
      </c>
      <c r="Z14" s="112">
        <f t="shared" si="5"/>
        <v>23823</v>
      </c>
      <c r="AA14" s="112">
        <f t="shared" si="5"/>
        <v>2902</v>
      </c>
      <c r="AB14" s="112"/>
      <c r="AC14" s="112"/>
      <c r="AD14" s="112"/>
      <c r="AE14" s="112"/>
      <c r="AF14" s="112"/>
      <c r="AG14" s="112"/>
      <c r="AH14" s="112"/>
      <c r="AI14" s="112"/>
      <c r="AJ14" s="112"/>
      <c r="AK14" s="112"/>
      <c r="AL14" s="112"/>
      <c r="AM14" s="112"/>
      <c r="AN14" s="112"/>
      <c r="AO14" s="112"/>
      <c r="AP14" s="112"/>
      <c r="AQ14" s="112"/>
      <c r="AR14" s="112"/>
      <c r="AS14" s="112">
        <f t="shared" si="2"/>
        <v>2902</v>
      </c>
      <c r="AT14" s="124">
        <v>36800</v>
      </c>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25"/>
      <c r="BS14" s="124">
        <v>36800</v>
      </c>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25"/>
      <c r="CR14" s="124">
        <v>9400</v>
      </c>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25"/>
      <c r="DQ14" s="112">
        <v>926</v>
      </c>
      <c r="DR14" s="112">
        <f t="shared" si="3"/>
        <v>2728</v>
      </c>
      <c r="DS14" s="112">
        <f t="shared" si="4"/>
        <v>2902</v>
      </c>
      <c r="DT14" s="689"/>
      <c r="DU14" s="689"/>
      <c r="DV14" s="689"/>
      <c r="DW14" s="694"/>
      <c r="DX14" s="130"/>
      <c r="DY14" s="130"/>
      <c r="DZ14" s="130"/>
      <c r="EA14" s="130"/>
      <c r="EB14" s="690"/>
      <c r="EC14" s="687">
        <f t="shared" si="1"/>
        <v>0.12181505268018301</v>
      </c>
      <c r="ED14" s="688">
        <f>+(AS14+T14)/G14</f>
        <v>9.6339130434782608E-2</v>
      </c>
      <c r="EE14" s="864"/>
      <c r="EF14" s="867"/>
      <c r="EG14" s="867"/>
      <c r="EH14" s="867"/>
      <c r="EI14" s="873"/>
    </row>
    <row r="15" spans="1:139" s="5" customFormat="1" ht="90.75" customHeight="1" thickBot="1">
      <c r="A15" s="861"/>
      <c r="B15" s="849"/>
      <c r="C15" s="851"/>
      <c r="D15" s="847"/>
      <c r="E15" s="845"/>
      <c r="F15" s="714" t="s">
        <v>72</v>
      </c>
      <c r="G15" s="684">
        <f t="shared" si="0"/>
        <v>16286446967</v>
      </c>
      <c r="H15" s="126">
        <f>+H11+H13</f>
        <v>1900000000</v>
      </c>
      <c r="I15" s="131">
        <v>1900000000</v>
      </c>
      <c r="J15" s="132">
        <f>+J11</f>
        <v>420855000</v>
      </c>
      <c r="K15" s="131">
        <v>1900000000</v>
      </c>
      <c r="L15" s="132">
        <v>1574140000</v>
      </c>
      <c r="M15" s="131">
        <v>1900000000</v>
      </c>
      <c r="N15" s="131">
        <f>+N11</f>
        <v>1586806000</v>
      </c>
      <c r="O15" s="131">
        <v>1900000000</v>
      </c>
      <c r="P15" s="131">
        <f>+P11</f>
        <v>1586806000</v>
      </c>
      <c r="Q15" s="132">
        <f>+Q11</f>
        <v>1907236000</v>
      </c>
      <c r="R15" s="132">
        <f>+R11</f>
        <v>1747178000</v>
      </c>
      <c r="S15" s="132">
        <v>1908587000</v>
      </c>
      <c r="T15" s="311">
        <v>1899628200</v>
      </c>
      <c r="U15" s="126">
        <f>+U11+U13</f>
        <v>4302372767</v>
      </c>
      <c r="V15" s="498">
        <v>4302372767</v>
      </c>
      <c r="W15" s="498">
        <v>225660600</v>
      </c>
      <c r="X15" s="498">
        <f>+X11+X13</f>
        <v>4326818767</v>
      </c>
      <c r="Y15" s="498">
        <f t="shared" si="5"/>
        <v>2517444333</v>
      </c>
      <c r="Z15" s="498">
        <f>+Z11+Z13</f>
        <v>4326818767</v>
      </c>
      <c r="AA15" s="498">
        <f>+AA11+AA13</f>
        <v>3319209800</v>
      </c>
      <c r="AB15" s="132"/>
      <c r="AC15" s="132"/>
      <c r="AD15" s="132"/>
      <c r="AE15" s="132"/>
      <c r="AF15" s="132"/>
      <c r="AG15" s="132"/>
      <c r="AH15" s="132"/>
      <c r="AI15" s="132"/>
      <c r="AJ15" s="132"/>
      <c r="AK15" s="132"/>
      <c r="AL15" s="132"/>
      <c r="AM15" s="132"/>
      <c r="AN15" s="132"/>
      <c r="AO15" s="132"/>
      <c r="AP15" s="132"/>
      <c r="AQ15" s="132"/>
      <c r="AR15" s="132"/>
      <c r="AS15" s="498">
        <f>+AA15</f>
        <v>3319209800</v>
      </c>
      <c r="AT15" s="126">
        <v>4030000000</v>
      </c>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3"/>
      <c r="BS15" s="126">
        <v>4130000000</v>
      </c>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3"/>
      <c r="CR15" s="126">
        <v>1900000000</v>
      </c>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3"/>
      <c r="DQ15" s="498">
        <v>225660600</v>
      </c>
      <c r="DR15" s="498">
        <f t="shared" si="3"/>
        <v>2517444333</v>
      </c>
      <c r="DS15" s="498">
        <f t="shared" si="4"/>
        <v>3319209800</v>
      </c>
      <c r="DT15" s="695"/>
      <c r="DU15" s="695"/>
      <c r="DV15" s="695"/>
      <c r="DW15" s="696"/>
      <c r="DX15" s="132"/>
      <c r="DY15" s="131"/>
      <c r="DZ15" s="131"/>
      <c r="EA15" s="131"/>
      <c r="EB15" s="697"/>
      <c r="EC15" s="698">
        <f t="shared" si="1"/>
        <v>0.76712475810521974</v>
      </c>
      <c r="ED15" s="699">
        <f>+(AS15+T15)/G15</f>
        <v>0.3204405485477918</v>
      </c>
      <c r="EE15" s="865"/>
      <c r="EF15" s="868"/>
      <c r="EG15" s="868"/>
      <c r="EH15" s="868"/>
      <c r="EI15" s="874"/>
    </row>
    <row r="16" spans="1:139" s="5" customFormat="1" ht="34.5" customHeight="1">
      <c r="A16" s="861"/>
      <c r="B16" s="852">
        <v>2</v>
      </c>
      <c r="C16" s="854" t="s">
        <v>306</v>
      </c>
      <c r="D16" s="856" t="s">
        <v>296</v>
      </c>
      <c r="E16" s="858">
        <v>237</v>
      </c>
      <c r="F16" s="715" t="s">
        <v>67</v>
      </c>
      <c r="G16" s="569">
        <f>+T16+V16+AT16+BS16+CR16</f>
        <v>4</v>
      </c>
      <c r="H16" s="570">
        <v>0</v>
      </c>
      <c r="I16" s="571">
        <v>0</v>
      </c>
      <c r="J16" s="571"/>
      <c r="K16" s="571">
        <v>0</v>
      </c>
      <c r="L16" s="571"/>
      <c r="M16" s="571">
        <v>0</v>
      </c>
      <c r="N16" s="571">
        <v>0</v>
      </c>
      <c r="O16" s="571">
        <v>0</v>
      </c>
      <c r="P16" s="571">
        <v>0</v>
      </c>
      <c r="Q16" s="571">
        <v>0</v>
      </c>
      <c r="R16" s="571">
        <v>0</v>
      </c>
      <c r="S16" s="571">
        <v>0</v>
      </c>
      <c r="T16" s="572">
        <v>0</v>
      </c>
      <c r="U16" s="570">
        <v>0</v>
      </c>
      <c r="V16" s="571">
        <v>0</v>
      </c>
      <c r="W16" s="571">
        <v>0</v>
      </c>
      <c r="X16" s="571">
        <v>0</v>
      </c>
      <c r="Y16" s="571">
        <v>0</v>
      </c>
      <c r="Z16" s="571">
        <v>0</v>
      </c>
      <c r="AA16" s="571"/>
      <c r="AB16" s="571"/>
      <c r="AC16" s="571"/>
      <c r="AD16" s="571"/>
      <c r="AE16" s="571"/>
      <c r="AF16" s="571"/>
      <c r="AG16" s="571"/>
      <c r="AH16" s="571"/>
      <c r="AI16" s="571"/>
      <c r="AJ16" s="571"/>
      <c r="AK16" s="571"/>
      <c r="AL16" s="571"/>
      <c r="AM16" s="571"/>
      <c r="AN16" s="571"/>
      <c r="AO16" s="571"/>
      <c r="AP16" s="571"/>
      <c r="AQ16" s="571"/>
      <c r="AR16" s="571"/>
      <c r="AS16" s="571">
        <f t="shared" si="2"/>
        <v>0</v>
      </c>
      <c r="AT16" s="570">
        <v>2</v>
      </c>
      <c r="AU16" s="571"/>
      <c r="AV16" s="571"/>
      <c r="AW16" s="571"/>
      <c r="AX16" s="571"/>
      <c r="AY16" s="571"/>
      <c r="AZ16" s="571"/>
      <c r="BA16" s="571"/>
      <c r="BB16" s="571"/>
      <c r="BC16" s="571"/>
      <c r="BD16" s="571"/>
      <c r="BE16" s="571"/>
      <c r="BF16" s="571"/>
      <c r="BG16" s="571"/>
      <c r="BH16" s="571"/>
      <c r="BI16" s="571"/>
      <c r="BJ16" s="571"/>
      <c r="BK16" s="571"/>
      <c r="BL16" s="571"/>
      <c r="BM16" s="571"/>
      <c r="BN16" s="571"/>
      <c r="BO16" s="571"/>
      <c r="BP16" s="571"/>
      <c r="BQ16" s="571"/>
      <c r="BR16" s="572"/>
      <c r="BS16" s="570">
        <v>2</v>
      </c>
      <c r="BT16" s="571"/>
      <c r="BU16" s="571"/>
      <c r="BV16" s="571"/>
      <c r="BW16" s="571"/>
      <c r="BX16" s="571"/>
      <c r="BY16" s="571"/>
      <c r="BZ16" s="571"/>
      <c r="CA16" s="571"/>
      <c r="CB16" s="571"/>
      <c r="CC16" s="571"/>
      <c r="CD16" s="571"/>
      <c r="CE16" s="571"/>
      <c r="CF16" s="571"/>
      <c r="CG16" s="571"/>
      <c r="CH16" s="571"/>
      <c r="CI16" s="571"/>
      <c r="CJ16" s="571"/>
      <c r="CK16" s="571"/>
      <c r="CL16" s="571"/>
      <c r="CM16" s="571"/>
      <c r="CN16" s="571"/>
      <c r="CO16" s="571"/>
      <c r="CP16" s="571"/>
      <c r="CQ16" s="572"/>
      <c r="CR16" s="570">
        <v>0</v>
      </c>
      <c r="CS16" s="571"/>
      <c r="CT16" s="571"/>
      <c r="CU16" s="571"/>
      <c r="CV16" s="571"/>
      <c r="CW16" s="571"/>
      <c r="CX16" s="571"/>
      <c r="CY16" s="571"/>
      <c r="CZ16" s="571"/>
      <c r="DA16" s="571"/>
      <c r="DB16" s="571"/>
      <c r="DC16" s="571"/>
      <c r="DD16" s="571"/>
      <c r="DE16" s="571"/>
      <c r="DF16" s="571"/>
      <c r="DG16" s="571"/>
      <c r="DH16" s="571"/>
      <c r="DI16" s="571"/>
      <c r="DJ16" s="571"/>
      <c r="DK16" s="571"/>
      <c r="DL16" s="571"/>
      <c r="DM16" s="571"/>
      <c r="DN16" s="571"/>
      <c r="DO16" s="571"/>
      <c r="DP16" s="572"/>
      <c r="DQ16" s="571">
        <v>0</v>
      </c>
      <c r="DR16" s="571">
        <f t="shared" si="3"/>
        <v>0</v>
      </c>
      <c r="DS16" s="571">
        <f t="shared" si="4"/>
        <v>0</v>
      </c>
      <c r="DT16" s="573"/>
      <c r="DU16" s="573"/>
      <c r="DV16" s="574"/>
      <c r="DW16" s="575"/>
      <c r="DX16" s="571"/>
      <c r="DY16" s="571"/>
      <c r="DZ16" s="571"/>
      <c r="EA16" s="571"/>
      <c r="EB16" s="576"/>
      <c r="EC16" s="577"/>
      <c r="ED16" s="578"/>
      <c r="EE16" s="875"/>
      <c r="EF16" s="878" t="s">
        <v>303</v>
      </c>
      <c r="EG16" s="878" t="s">
        <v>303</v>
      </c>
      <c r="EH16" s="881" t="s">
        <v>303</v>
      </c>
      <c r="EI16" s="884" t="s">
        <v>303</v>
      </c>
    </row>
    <row r="17" spans="1:139" s="5" customFormat="1" ht="34.5" customHeight="1">
      <c r="A17" s="861"/>
      <c r="B17" s="853"/>
      <c r="C17" s="855"/>
      <c r="D17" s="857"/>
      <c r="E17" s="859"/>
      <c r="F17" s="712" t="s">
        <v>6</v>
      </c>
      <c r="G17" s="579">
        <f>+T17+V17+AT17+BS17+CR17</f>
        <v>740000000</v>
      </c>
      <c r="H17" s="580">
        <v>0</v>
      </c>
      <c r="I17" s="581">
        <v>0</v>
      </c>
      <c r="J17" s="582"/>
      <c r="K17" s="581">
        <v>0</v>
      </c>
      <c r="L17" s="582"/>
      <c r="M17" s="581">
        <v>0</v>
      </c>
      <c r="N17" s="581">
        <v>0</v>
      </c>
      <c r="O17" s="581">
        <v>0</v>
      </c>
      <c r="P17" s="581">
        <v>0</v>
      </c>
      <c r="Q17" s="581">
        <v>0</v>
      </c>
      <c r="R17" s="581">
        <v>0</v>
      </c>
      <c r="S17" s="582">
        <v>0</v>
      </c>
      <c r="T17" s="583">
        <v>0</v>
      </c>
      <c r="U17" s="580">
        <v>0</v>
      </c>
      <c r="V17" s="582">
        <v>0</v>
      </c>
      <c r="W17" s="582">
        <v>0</v>
      </c>
      <c r="X17" s="582">
        <v>0</v>
      </c>
      <c r="Y17" s="582">
        <v>0</v>
      </c>
      <c r="Z17" s="582">
        <v>0</v>
      </c>
      <c r="AA17" s="582"/>
      <c r="AB17" s="582"/>
      <c r="AC17" s="582"/>
      <c r="AD17" s="582"/>
      <c r="AE17" s="582"/>
      <c r="AF17" s="582"/>
      <c r="AG17" s="582"/>
      <c r="AH17" s="582"/>
      <c r="AI17" s="582"/>
      <c r="AJ17" s="582"/>
      <c r="AK17" s="582"/>
      <c r="AL17" s="582"/>
      <c r="AM17" s="582"/>
      <c r="AN17" s="582"/>
      <c r="AO17" s="582"/>
      <c r="AP17" s="582"/>
      <c r="AQ17" s="582"/>
      <c r="AR17" s="582"/>
      <c r="AS17" s="582">
        <f t="shared" si="2"/>
        <v>0</v>
      </c>
      <c r="AT17" s="580">
        <v>370000000</v>
      </c>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4"/>
      <c r="BS17" s="580">
        <v>370000000</v>
      </c>
      <c r="BT17" s="582"/>
      <c r="BU17" s="582"/>
      <c r="BV17" s="582"/>
      <c r="BW17" s="582"/>
      <c r="BX17" s="582"/>
      <c r="BY17" s="582"/>
      <c r="BZ17" s="582"/>
      <c r="CA17" s="582"/>
      <c r="CB17" s="582"/>
      <c r="CC17" s="582"/>
      <c r="CD17" s="582"/>
      <c r="CE17" s="582"/>
      <c r="CF17" s="582"/>
      <c r="CG17" s="582"/>
      <c r="CH17" s="582"/>
      <c r="CI17" s="582"/>
      <c r="CJ17" s="582"/>
      <c r="CK17" s="582"/>
      <c r="CL17" s="582"/>
      <c r="CM17" s="582"/>
      <c r="CN17" s="582"/>
      <c r="CO17" s="582"/>
      <c r="CP17" s="582"/>
      <c r="CQ17" s="584"/>
      <c r="CR17" s="580">
        <v>0</v>
      </c>
      <c r="CS17" s="582"/>
      <c r="CT17" s="582"/>
      <c r="CU17" s="582"/>
      <c r="CV17" s="582"/>
      <c r="CW17" s="582"/>
      <c r="CX17" s="582"/>
      <c r="CY17" s="582"/>
      <c r="CZ17" s="582"/>
      <c r="DA17" s="582"/>
      <c r="DB17" s="582"/>
      <c r="DC17" s="582"/>
      <c r="DD17" s="582"/>
      <c r="DE17" s="582"/>
      <c r="DF17" s="582"/>
      <c r="DG17" s="582"/>
      <c r="DH17" s="582"/>
      <c r="DI17" s="582"/>
      <c r="DJ17" s="582"/>
      <c r="DK17" s="582"/>
      <c r="DL17" s="582"/>
      <c r="DM17" s="582"/>
      <c r="DN17" s="582"/>
      <c r="DO17" s="582"/>
      <c r="DP17" s="584"/>
      <c r="DQ17" s="582">
        <v>0</v>
      </c>
      <c r="DR17" s="582">
        <f t="shared" si="3"/>
        <v>0</v>
      </c>
      <c r="DS17" s="582">
        <f t="shared" si="4"/>
        <v>0</v>
      </c>
      <c r="DT17" s="585"/>
      <c r="DU17" s="585"/>
      <c r="DV17" s="585"/>
      <c r="DW17" s="585"/>
      <c r="DX17" s="582"/>
      <c r="DY17" s="581"/>
      <c r="DZ17" s="581"/>
      <c r="EA17" s="581"/>
      <c r="EB17" s="586"/>
      <c r="EC17" s="587"/>
      <c r="ED17" s="588"/>
      <c r="EE17" s="876"/>
      <c r="EF17" s="879"/>
      <c r="EG17" s="879"/>
      <c r="EH17" s="882"/>
      <c r="EI17" s="885"/>
    </row>
    <row r="18" spans="1:139" s="5" customFormat="1" ht="34.5" customHeight="1">
      <c r="A18" s="861"/>
      <c r="B18" s="853"/>
      <c r="C18" s="855"/>
      <c r="D18" s="857"/>
      <c r="E18" s="859"/>
      <c r="F18" s="713" t="s">
        <v>68</v>
      </c>
      <c r="G18" s="579">
        <f>+T18+V18+AT18+BS18+CR18</f>
        <v>0</v>
      </c>
      <c r="H18" s="589"/>
      <c r="I18" s="581"/>
      <c r="J18" s="590"/>
      <c r="K18" s="581"/>
      <c r="L18" s="590"/>
      <c r="M18" s="581"/>
      <c r="N18" s="581"/>
      <c r="O18" s="581"/>
      <c r="P18" s="581"/>
      <c r="Q18" s="581"/>
      <c r="R18" s="581"/>
      <c r="S18" s="590"/>
      <c r="T18" s="583"/>
      <c r="U18" s="589"/>
      <c r="V18" s="590"/>
      <c r="W18" s="590"/>
      <c r="X18" s="590"/>
      <c r="Y18" s="590"/>
      <c r="Z18" s="590"/>
      <c r="AA18" s="590"/>
      <c r="AB18" s="590"/>
      <c r="AC18" s="590"/>
      <c r="AD18" s="590"/>
      <c r="AE18" s="590"/>
      <c r="AF18" s="590"/>
      <c r="AG18" s="590"/>
      <c r="AH18" s="590"/>
      <c r="AI18" s="590"/>
      <c r="AJ18" s="590"/>
      <c r="AK18" s="590"/>
      <c r="AL18" s="590"/>
      <c r="AM18" s="590"/>
      <c r="AN18" s="590"/>
      <c r="AO18" s="590"/>
      <c r="AP18" s="590"/>
      <c r="AQ18" s="590"/>
      <c r="AR18" s="590"/>
      <c r="AS18" s="590"/>
      <c r="AT18" s="589"/>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1"/>
      <c r="BS18" s="589"/>
      <c r="BT18" s="590"/>
      <c r="BU18" s="590"/>
      <c r="BV18" s="590"/>
      <c r="BW18" s="590"/>
      <c r="BX18" s="590"/>
      <c r="BY18" s="590"/>
      <c r="BZ18" s="590"/>
      <c r="CA18" s="590"/>
      <c r="CB18" s="590"/>
      <c r="CC18" s="590"/>
      <c r="CD18" s="590"/>
      <c r="CE18" s="590"/>
      <c r="CF18" s="590"/>
      <c r="CG18" s="590"/>
      <c r="CH18" s="590"/>
      <c r="CI18" s="590"/>
      <c r="CJ18" s="590"/>
      <c r="CK18" s="590"/>
      <c r="CL18" s="590"/>
      <c r="CM18" s="590"/>
      <c r="CN18" s="590"/>
      <c r="CO18" s="590"/>
      <c r="CP18" s="590"/>
      <c r="CQ18" s="591"/>
      <c r="CR18" s="589"/>
      <c r="CS18" s="590"/>
      <c r="CT18" s="590"/>
      <c r="CU18" s="590"/>
      <c r="CV18" s="590"/>
      <c r="CW18" s="590"/>
      <c r="CX18" s="590"/>
      <c r="CY18" s="590"/>
      <c r="CZ18" s="590"/>
      <c r="DA18" s="590"/>
      <c r="DB18" s="590"/>
      <c r="DC18" s="590"/>
      <c r="DD18" s="590"/>
      <c r="DE18" s="590"/>
      <c r="DF18" s="590"/>
      <c r="DG18" s="590"/>
      <c r="DH18" s="590"/>
      <c r="DI18" s="590"/>
      <c r="DJ18" s="590"/>
      <c r="DK18" s="590"/>
      <c r="DL18" s="590"/>
      <c r="DM18" s="590"/>
      <c r="DN18" s="590"/>
      <c r="DO18" s="590"/>
      <c r="DP18" s="591"/>
      <c r="DQ18" s="590"/>
      <c r="DR18" s="590"/>
      <c r="DS18" s="590"/>
      <c r="DT18" s="592"/>
      <c r="DU18" s="592"/>
      <c r="DV18" s="592"/>
      <c r="DW18" s="592"/>
      <c r="DX18" s="590"/>
      <c r="DY18" s="581"/>
      <c r="DZ18" s="581"/>
      <c r="EA18" s="581"/>
      <c r="EB18" s="593"/>
      <c r="EC18" s="594"/>
      <c r="ED18" s="595"/>
      <c r="EE18" s="876"/>
      <c r="EF18" s="879"/>
      <c r="EG18" s="879"/>
      <c r="EH18" s="882"/>
      <c r="EI18" s="885"/>
    </row>
    <row r="19" spans="1:139" s="5" customFormat="1" ht="34.5" customHeight="1">
      <c r="A19" s="861"/>
      <c r="B19" s="853"/>
      <c r="C19" s="855"/>
      <c r="D19" s="857"/>
      <c r="E19" s="859"/>
      <c r="F19" s="712" t="s">
        <v>7</v>
      </c>
      <c r="G19" s="579">
        <f>+T19+V19+AT19+BS19+CR19</f>
        <v>0</v>
      </c>
      <c r="H19" s="596"/>
      <c r="I19" s="581"/>
      <c r="J19" s="597"/>
      <c r="K19" s="581"/>
      <c r="L19" s="597"/>
      <c r="M19" s="581"/>
      <c r="N19" s="581"/>
      <c r="O19" s="581"/>
      <c r="P19" s="581"/>
      <c r="Q19" s="581"/>
      <c r="R19" s="581"/>
      <c r="S19" s="597"/>
      <c r="T19" s="583"/>
      <c r="U19" s="596"/>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6"/>
      <c r="AU19" s="597"/>
      <c r="AV19" s="597"/>
      <c r="AW19" s="597"/>
      <c r="AX19" s="597"/>
      <c r="AY19" s="597"/>
      <c r="AZ19" s="597"/>
      <c r="BA19" s="597"/>
      <c r="BB19" s="597"/>
      <c r="BC19" s="597"/>
      <c r="BD19" s="597"/>
      <c r="BE19" s="597"/>
      <c r="BF19" s="597"/>
      <c r="BG19" s="597"/>
      <c r="BH19" s="597"/>
      <c r="BI19" s="597"/>
      <c r="BJ19" s="597"/>
      <c r="BK19" s="597"/>
      <c r="BL19" s="597"/>
      <c r="BM19" s="597"/>
      <c r="BN19" s="597"/>
      <c r="BO19" s="597"/>
      <c r="BP19" s="597"/>
      <c r="BQ19" s="597"/>
      <c r="BR19" s="598"/>
      <c r="BS19" s="596"/>
      <c r="BT19" s="597"/>
      <c r="BU19" s="597"/>
      <c r="BV19" s="597"/>
      <c r="BW19" s="597"/>
      <c r="BX19" s="597"/>
      <c r="BY19" s="597"/>
      <c r="BZ19" s="597"/>
      <c r="CA19" s="597"/>
      <c r="CB19" s="597"/>
      <c r="CC19" s="597"/>
      <c r="CD19" s="597"/>
      <c r="CE19" s="597"/>
      <c r="CF19" s="597"/>
      <c r="CG19" s="597"/>
      <c r="CH19" s="597"/>
      <c r="CI19" s="597"/>
      <c r="CJ19" s="597"/>
      <c r="CK19" s="597"/>
      <c r="CL19" s="597"/>
      <c r="CM19" s="597"/>
      <c r="CN19" s="597"/>
      <c r="CO19" s="597"/>
      <c r="CP19" s="597"/>
      <c r="CQ19" s="598"/>
      <c r="CR19" s="596"/>
      <c r="CS19" s="597"/>
      <c r="CT19" s="597"/>
      <c r="CU19" s="597"/>
      <c r="CV19" s="597"/>
      <c r="CW19" s="597"/>
      <c r="CX19" s="597"/>
      <c r="CY19" s="597"/>
      <c r="CZ19" s="597"/>
      <c r="DA19" s="597"/>
      <c r="DB19" s="597"/>
      <c r="DC19" s="597"/>
      <c r="DD19" s="597"/>
      <c r="DE19" s="597"/>
      <c r="DF19" s="597"/>
      <c r="DG19" s="597"/>
      <c r="DH19" s="597"/>
      <c r="DI19" s="597"/>
      <c r="DJ19" s="597"/>
      <c r="DK19" s="597"/>
      <c r="DL19" s="597"/>
      <c r="DM19" s="597"/>
      <c r="DN19" s="597"/>
      <c r="DO19" s="597"/>
      <c r="DP19" s="598"/>
      <c r="DQ19" s="597"/>
      <c r="DR19" s="597"/>
      <c r="DS19" s="597"/>
      <c r="DT19" s="585"/>
      <c r="DU19" s="585"/>
      <c r="DV19" s="585"/>
      <c r="DW19" s="585"/>
      <c r="DX19" s="597"/>
      <c r="DY19" s="581"/>
      <c r="DZ19" s="581"/>
      <c r="EA19" s="581"/>
      <c r="EB19" s="599"/>
      <c r="EC19" s="594"/>
      <c r="ED19" s="595"/>
      <c r="EE19" s="876"/>
      <c r="EF19" s="879"/>
      <c r="EG19" s="879"/>
      <c r="EH19" s="882"/>
      <c r="EI19" s="885"/>
    </row>
    <row r="20" spans="1:139" s="5" customFormat="1" ht="34.5" customHeight="1">
      <c r="A20" s="861"/>
      <c r="B20" s="853"/>
      <c r="C20" s="855"/>
      <c r="D20" s="857"/>
      <c r="E20" s="859"/>
      <c r="F20" s="713" t="s">
        <v>69</v>
      </c>
      <c r="G20" s="579">
        <f>+G16+G18</f>
        <v>4</v>
      </c>
      <c r="H20" s="600">
        <f>+H16+H18</f>
        <v>0</v>
      </c>
      <c r="I20" s="581">
        <v>0</v>
      </c>
      <c r="J20" s="601"/>
      <c r="K20" s="581">
        <v>0</v>
      </c>
      <c r="L20" s="581"/>
      <c r="M20" s="581">
        <v>0</v>
      </c>
      <c r="N20" s="581">
        <v>0</v>
      </c>
      <c r="O20" s="581">
        <v>0</v>
      </c>
      <c r="P20" s="581">
        <v>0</v>
      </c>
      <c r="Q20" s="581">
        <v>0</v>
      </c>
      <c r="R20" s="581">
        <v>0</v>
      </c>
      <c r="S20" s="601">
        <v>0</v>
      </c>
      <c r="T20" s="583">
        <v>0</v>
      </c>
      <c r="U20" s="600">
        <f>+U16+U18</f>
        <v>0</v>
      </c>
      <c r="V20" s="601">
        <v>0</v>
      </c>
      <c r="W20" s="601">
        <v>0</v>
      </c>
      <c r="X20" s="601">
        <v>0</v>
      </c>
      <c r="Y20" s="601">
        <v>0</v>
      </c>
      <c r="Z20" s="601">
        <v>0</v>
      </c>
      <c r="AA20" s="601"/>
      <c r="AB20" s="601"/>
      <c r="AC20" s="601"/>
      <c r="AD20" s="601"/>
      <c r="AE20" s="601"/>
      <c r="AF20" s="601"/>
      <c r="AG20" s="601"/>
      <c r="AH20" s="601"/>
      <c r="AI20" s="601"/>
      <c r="AJ20" s="601"/>
      <c r="AK20" s="601"/>
      <c r="AL20" s="601"/>
      <c r="AM20" s="601"/>
      <c r="AN20" s="601"/>
      <c r="AO20" s="601"/>
      <c r="AP20" s="601"/>
      <c r="AQ20" s="601"/>
      <c r="AR20" s="601"/>
      <c r="AS20" s="601">
        <f t="shared" si="2"/>
        <v>0</v>
      </c>
      <c r="AT20" s="600">
        <v>2</v>
      </c>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1"/>
      <c r="BQ20" s="601"/>
      <c r="BR20" s="602"/>
      <c r="BS20" s="600">
        <v>2</v>
      </c>
      <c r="BT20" s="601"/>
      <c r="BU20" s="601"/>
      <c r="BV20" s="601"/>
      <c r="BW20" s="601"/>
      <c r="BX20" s="601"/>
      <c r="BY20" s="601"/>
      <c r="BZ20" s="601"/>
      <c r="CA20" s="601"/>
      <c r="CB20" s="601"/>
      <c r="CC20" s="601"/>
      <c r="CD20" s="601"/>
      <c r="CE20" s="601"/>
      <c r="CF20" s="601"/>
      <c r="CG20" s="601"/>
      <c r="CH20" s="601"/>
      <c r="CI20" s="601"/>
      <c r="CJ20" s="601"/>
      <c r="CK20" s="601"/>
      <c r="CL20" s="601"/>
      <c r="CM20" s="601"/>
      <c r="CN20" s="601"/>
      <c r="CO20" s="601"/>
      <c r="CP20" s="601"/>
      <c r="CQ20" s="602"/>
      <c r="CR20" s="600">
        <v>0</v>
      </c>
      <c r="CS20" s="601"/>
      <c r="CT20" s="601"/>
      <c r="CU20" s="601"/>
      <c r="CV20" s="601"/>
      <c r="CW20" s="601"/>
      <c r="CX20" s="601"/>
      <c r="CY20" s="601"/>
      <c r="CZ20" s="601"/>
      <c r="DA20" s="601"/>
      <c r="DB20" s="601"/>
      <c r="DC20" s="601"/>
      <c r="DD20" s="601"/>
      <c r="DE20" s="601"/>
      <c r="DF20" s="601"/>
      <c r="DG20" s="601"/>
      <c r="DH20" s="601"/>
      <c r="DI20" s="601"/>
      <c r="DJ20" s="601"/>
      <c r="DK20" s="601"/>
      <c r="DL20" s="601"/>
      <c r="DM20" s="601"/>
      <c r="DN20" s="601"/>
      <c r="DO20" s="601"/>
      <c r="DP20" s="602"/>
      <c r="DQ20" s="601">
        <v>0</v>
      </c>
      <c r="DR20" s="601">
        <f t="shared" si="3"/>
        <v>0</v>
      </c>
      <c r="DS20" s="601">
        <f t="shared" si="4"/>
        <v>0</v>
      </c>
      <c r="DT20" s="592"/>
      <c r="DU20" s="592"/>
      <c r="DV20" s="592"/>
      <c r="DW20" s="603"/>
      <c r="DX20" s="581"/>
      <c r="DY20" s="581"/>
      <c r="DZ20" s="581"/>
      <c r="EA20" s="581"/>
      <c r="EB20" s="593"/>
      <c r="EC20" s="587"/>
      <c r="ED20" s="588"/>
      <c r="EE20" s="876"/>
      <c r="EF20" s="879"/>
      <c r="EG20" s="879"/>
      <c r="EH20" s="882"/>
      <c r="EI20" s="885"/>
    </row>
    <row r="21" spans="1:139" s="5" customFormat="1" ht="34.5" customHeight="1" thickBot="1">
      <c r="A21" s="861"/>
      <c r="B21" s="853"/>
      <c r="C21" s="855"/>
      <c r="D21" s="857"/>
      <c r="E21" s="859"/>
      <c r="F21" s="716" t="s">
        <v>72</v>
      </c>
      <c r="G21" s="604">
        <f>+G17+G19</f>
        <v>740000000</v>
      </c>
      <c r="H21" s="605">
        <f>+H17+H19</f>
        <v>0</v>
      </c>
      <c r="I21" s="606">
        <v>0</v>
      </c>
      <c r="J21" s="607"/>
      <c r="K21" s="606">
        <v>0</v>
      </c>
      <c r="L21" s="607"/>
      <c r="M21" s="606">
        <v>0</v>
      </c>
      <c r="N21" s="606">
        <v>0</v>
      </c>
      <c r="O21" s="606">
        <v>0</v>
      </c>
      <c r="P21" s="606">
        <v>0</v>
      </c>
      <c r="Q21" s="606">
        <v>0</v>
      </c>
      <c r="R21" s="606">
        <v>0</v>
      </c>
      <c r="S21" s="607">
        <v>0</v>
      </c>
      <c r="T21" s="608">
        <v>0</v>
      </c>
      <c r="U21" s="605">
        <f>+U17+U19</f>
        <v>0</v>
      </c>
      <c r="V21" s="609">
        <v>0</v>
      </c>
      <c r="W21" s="609">
        <v>0</v>
      </c>
      <c r="X21" s="609">
        <v>0</v>
      </c>
      <c r="Y21" s="609">
        <v>0</v>
      </c>
      <c r="Z21" s="609">
        <v>0</v>
      </c>
      <c r="AA21" s="609"/>
      <c r="AB21" s="607"/>
      <c r="AC21" s="607"/>
      <c r="AD21" s="607"/>
      <c r="AE21" s="607"/>
      <c r="AF21" s="607"/>
      <c r="AG21" s="607"/>
      <c r="AH21" s="607"/>
      <c r="AI21" s="607"/>
      <c r="AJ21" s="607"/>
      <c r="AK21" s="607"/>
      <c r="AL21" s="607"/>
      <c r="AM21" s="607"/>
      <c r="AN21" s="607"/>
      <c r="AO21" s="607"/>
      <c r="AP21" s="607"/>
      <c r="AQ21" s="607"/>
      <c r="AR21" s="607"/>
      <c r="AS21" s="609">
        <f t="shared" si="2"/>
        <v>0</v>
      </c>
      <c r="AT21" s="605">
        <v>370000000</v>
      </c>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10"/>
      <c r="BS21" s="605">
        <v>370000000</v>
      </c>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10"/>
      <c r="CR21" s="605">
        <v>0</v>
      </c>
      <c r="CS21" s="607"/>
      <c r="CT21" s="607"/>
      <c r="CU21" s="607"/>
      <c r="CV21" s="607"/>
      <c r="CW21" s="607"/>
      <c r="CX21" s="607"/>
      <c r="CY21" s="607"/>
      <c r="CZ21" s="607"/>
      <c r="DA21" s="607"/>
      <c r="DB21" s="607"/>
      <c r="DC21" s="607"/>
      <c r="DD21" s="607"/>
      <c r="DE21" s="607"/>
      <c r="DF21" s="607"/>
      <c r="DG21" s="607"/>
      <c r="DH21" s="607"/>
      <c r="DI21" s="607"/>
      <c r="DJ21" s="607"/>
      <c r="DK21" s="607"/>
      <c r="DL21" s="607"/>
      <c r="DM21" s="607"/>
      <c r="DN21" s="607"/>
      <c r="DO21" s="607"/>
      <c r="DP21" s="610"/>
      <c r="DQ21" s="609">
        <v>0</v>
      </c>
      <c r="DR21" s="609">
        <f t="shared" si="3"/>
        <v>0</v>
      </c>
      <c r="DS21" s="609">
        <f t="shared" si="4"/>
        <v>0</v>
      </c>
      <c r="DT21" s="611"/>
      <c r="DU21" s="611"/>
      <c r="DV21" s="611"/>
      <c r="DW21" s="612"/>
      <c r="DX21" s="607"/>
      <c r="DY21" s="606"/>
      <c r="DZ21" s="606"/>
      <c r="EA21" s="606"/>
      <c r="EB21" s="613"/>
      <c r="EC21" s="614"/>
      <c r="ED21" s="615"/>
      <c r="EE21" s="877"/>
      <c r="EF21" s="880"/>
      <c r="EG21" s="880"/>
      <c r="EH21" s="883"/>
      <c r="EI21" s="886"/>
    </row>
    <row r="22" spans="1:139" s="5" customFormat="1" ht="50.25" customHeight="1">
      <c r="A22" s="861"/>
      <c r="B22" s="848">
        <v>3</v>
      </c>
      <c r="C22" s="850" t="s">
        <v>307</v>
      </c>
      <c r="D22" s="846" t="s">
        <v>296</v>
      </c>
      <c r="E22" s="844">
        <v>239</v>
      </c>
      <c r="F22" s="715" t="s">
        <v>67</v>
      </c>
      <c r="G22" s="677">
        <f>+S22+Z22+AT22+BS22+CR22</f>
        <v>24000</v>
      </c>
      <c r="H22" s="127">
        <v>2000</v>
      </c>
      <c r="I22" s="128">
        <v>2000</v>
      </c>
      <c r="J22" s="128">
        <v>301</v>
      </c>
      <c r="K22" s="128">
        <v>2000</v>
      </c>
      <c r="L22" s="128">
        <v>345</v>
      </c>
      <c r="M22" s="128">
        <v>2000</v>
      </c>
      <c r="N22" s="128">
        <v>722</v>
      </c>
      <c r="O22" s="128">
        <v>2000</v>
      </c>
      <c r="P22" s="128">
        <v>1359</v>
      </c>
      <c r="Q22" s="128">
        <v>2000</v>
      </c>
      <c r="R22" s="128">
        <v>1891</v>
      </c>
      <c r="S22" s="128">
        <v>2400</v>
      </c>
      <c r="T22" s="129">
        <v>2642</v>
      </c>
      <c r="U22" s="127">
        <v>3200</v>
      </c>
      <c r="V22" s="128">
        <v>3200</v>
      </c>
      <c r="W22" s="128">
        <v>0</v>
      </c>
      <c r="X22" s="128">
        <v>3200</v>
      </c>
      <c r="Y22" s="128">
        <v>419</v>
      </c>
      <c r="Z22" s="128">
        <v>3200</v>
      </c>
      <c r="AA22" s="128">
        <v>601</v>
      </c>
      <c r="AB22" s="128"/>
      <c r="AC22" s="128"/>
      <c r="AD22" s="128"/>
      <c r="AE22" s="128"/>
      <c r="AF22" s="128"/>
      <c r="AG22" s="128"/>
      <c r="AH22" s="128"/>
      <c r="AI22" s="128"/>
      <c r="AJ22" s="128"/>
      <c r="AK22" s="128"/>
      <c r="AL22" s="128"/>
      <c r="AM22" s="128"/>
      <c r="AN22" s="128"/>
      <c r="AO22" s="128"/>
      <c r="AP22" s="128"/>
      <c r="AQ22" s="128"/>
      <c r="AR22" s="128"/>
      <c r="AS22" s="128">
        <f t="shared" si="2"/>
        <v>601</v>
      </c>
      <c r="AT22" s="127">
        <v>8100</v>
      </c>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9"/>
      <c r="BS22" s="127">
        <v>7800</v>
      </c>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9"/>
      <c r="CR22" s="127">
        <v>2500</v>
      </c>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9"/>
      <c r="DQ22" s="128">
        <v>0</v>
      </c>
      <c r="DR22" s="128">
        <f t="shared" si="3"/>
        <v>419</v>
      </c>
      <c r="DS22" s="128">
        <f t="shared" si="4"/>
        <v>601</v>
      </c>
      <c r="DT22" s="678"/>
      <c r="DU22" s="678"/>
      <c r="DV22" s="679"/>
      <c r="DW22" s="680"/>
      <c r="DX22" s="128"/>
      <c r="DY22" s="128"/>
      <c r="DZ22" s="128"/>
      <c r="EA22" s="128"/>
      <c r="EB22" s="681"/>
      <c r="EC22" s="682">
        <f>+AS22/Z22</f>
        <v>0.18781249999999999</v>
      </c>
      <c r="ED22" s="683">
        <f>+(AS22+T22)/G22</f>
        <v>0.135125</v>
      </c>
      <c r="EE22" s="863" t="s">
        <v>490</v>
      </c>
      <c r="EF22" s="869" t="s">
        <v>303</v>
      </c>
      <c r="EG22" s="869" t="s">
        <v>303</v>
      </c>
      <c r="EH22" s="887" t="s">
        <v>459</v>
      </c>
      <c r="EI22" s="890" t="s">
        <v>460</v>
      </c>
    </row>
    <row r="23" spans="1:139" s="5" customFormat="1" ht="50.25" customHeight="1">
      <c r="A23" s="861"/>
      <c r="B23" s="849"/>
      <c r="C23" s="851"/>
      <c r="D23" s="847"/>
      <c r="E23" s="845"/>
      <c r="F23" s="712" t="s">
        <v>6</v>
      </c>
      <c r="G23" s="684">
        <f t="shared" ref="G23:G33" si="6">+T23+Z23+AT23+BS23+CR23</f>
        <v>3179361280</v>
      </c>
      <c r="H23" s="115">
        <v>260000000</v>
      </c>
      <c r="I23" s="130">
        <v>260000000</v>
      </c>
      <c r="J23" s="116">
        <v>10000000</v>
      </c>
      <c r="K23" s="130">
        <v>260000000</v>
      </c>
      <c r="L23" s="116">
        <v>192696000</v>
      </c>
      <c r="M23" s="130">
        <v>260000000</v>
      </c>
      <c r="N23" s="130">
        <v>192696000</v>
      </c>
      <c r="O23" s="130">
        <v>260000000</v>
      </c>
      <c r="P23" s="130">
        <v>192696000</v>
      </c>
      <c r="Q23" s="130">
        <v>252764000</v>
      </c>
      <c r="R23" s="130">
        <v>222696000</v>
      </c>
      <c r="S23" s="116">
        <v>251413000</v>
      </c>
      <c r="T23" s="310">
        <v>249751280</v>
      </c>
      <c r="U23" s="115">
        <v>464056000</v>
      </c>
      <c r="V23" s="116">
        <v>464056000</v>
      </c>
      <c r="W23" s="116">
        <v>0</v>
      </c>
      <c r="X23" s="116">
        <v>439610000</v>
      </c>
      <c r="Y23" s="116">
        <v>247600000</v>
      </c>
      <c r="Z23" s="116">
        <v>439610000</v>
      </c>
      <c r="AA23" s="116">
        <v>411629000</v>
      </c>
      <c r="AB23" s="116"/>
      <c r="AC23" s="116"/>
      <c r="AD23" s="116"/>
      <c r="AE23" s="116"/>
      <c r="AF23" s="116"/>
      <c r="AG23" s="116"/>
      <c r="AH23" s="116"/>
      <c r="AI23" s="116"/>
      <c r="AJ23" s="116"/>
      <c r="AK23" s="116"/>
      <c r="AL23" s="116"/>
      <c r="AM23" s="116"/>
      <c r="AN23" s="116"/>
      <c r="AO23" s="116"/>
      <c r="AP23" s="116"/>
      <c r="AQ23" s="116"/>
      <c r="AR23" s="116"/>
      <c r="AS23" s="116">
        <f t="shared" si="2"/>
        <v>411629000</v>
      </c>
      <c r="AT23" s="115">
        <v>1050000000</v>
      </c>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7"/>
      <c r="BS23" s="115">
        <v>1050000000</v>
      </c>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7"/>
      <c r="CR23" s="115">
        <v>390000000</v>
      </c>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7"/>
      <c r="DQ23" s="116">
        <v>0</v>
      </c>
      <c r="DR23" s="116">
        <f t="shared" si="3"/>
        <v>247600000</v>
      </c>
      <c r="DS23" s="116">
        <f t="shared" si="4"/>
        <v>411629000</v>
      </c>
      <c r="DT23" s="685"/>
      <c r="DU23" s="685"/>
      <c r="DV23" s="685"/>
      <c r="DW23" s="685"/>
      <c r="DX23" s="116"/>
      <c r="DY23" s="130"/>
      <c r="DZ23" s="130"/>
      <c r="EA23" s="130"/>
      <c r="EB23" s="686"/>
      <c r="EC23" s="687">
        <f>+AS23/Z23</f>
        <v>0.9363504014922317</v>
      </c>
      <c r="ED23" s="688">
        <f>+(AS23+T23)/G23</f>
        <v>0.20802300265794266</v>
      </c>
      <c r="EE23" s="864"/>
      <c r="EF23" s="870"/>
      <c r="EG23" s="870"/>
      <c r="EH23" s="888"/>
      <c r="EI23" s="891"/>
    </row>
    <row r="24" spans="1:139" s="5" customFormat="1" ht="50.25" customHeight="1">
      <c r="A24" s="861"/>
      <c r="B24" s="849"/>
      <c r="C24" s="851"/>
      <c r="D24" s="847"/>
      <c r="E24" s="845"/>
      <c r="F24" s="713" t="s">
        <v>68</v>
      </c>
      <c r="G24" s="684">
        <f t="shared" si="6"/>
        <v>0</v>
      </c>
      <c r="H24" s="119"/>
      <c r="I24" s="130"/>
      <c r="J24" s="120"/>
      <c r="K24" s="130"/>
      <c r="L24" s="120"/>
      <c r="M24" s="130"/>
      <c r="N24" s="130"/>
      <c r="O24" s="130"/>
      <c r="P24" s="130"/>
      <c r="Q24" s="130"/>
      <c r="R24" s="130"/>
      <c r="S24" s="120"/>
      <c r="T24" s="310"/>
      <c r="U24" s="124">
        <v>0</v>
      </c>
      <c r="V24" s="112">
        <v>0</v>
      </c>
      <c r="W24" s="112">
        <v>0</v>
      </c>
      <c r="X24" s="112">
        <v>0</v>
      </c>
      <c r="Y24" s="112">
        <v>0</v>
      </c>
      <c r="Z24" s="112">
        <v>0</v>
      </c>
      <c r="AA24" s="112">
        <v>0</v>
      </c>
      <c r="AB24" s="120"/>
      <c r="AC24" s="120"/>
      <c r="AD24" s="120"/>
      <c r="AE24" s="120"/>
      <c r="AF24" s="120"/>
      <c r="AG24" s="120"/>
      <c r="AH24" s="120"/>
      <c r="AI24" s="120"/>
      <c r="AJ24" s="120"/>
      <c r="AK24" s="120"/>
      <c r="AL24" s="120"/>
      <c r="AM24" s="120"/>
      <c r="AN24" s="120"/>
      <c r="AO24" s="120"/>
      <c r="AP24" s="120"/>
      <c r="AQ24" s="120"/>
      <c r="AR24" s="120"/>
      <c r="AS24" s="112">
        <f t="shared" si="2"/>
        <v>0</v>
      </c>
      <c r="AT24" s="119"/>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1"/>
      <c r="BS24" s="119"/>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1"/>
      <c r="CR24" s="119"/>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1"/>
      <c r="DQ24" s="112">
        <v>0</v>
      </c>
      <c r="DR24" s="112">
        <f t="shared" si="3"/>
        <v>0</v>
      </c>
      <c r="DS24" s="112">
        <f t="shared" si="4"/>
        <v>0</v>
      </c>
      <c r="DT24" s="689"/>
      <c r="DU24" s="689"/>
      <c r="DV24" s="689"/>
      <c r="DW24" s="689"/>
      <c r="DX24" s="120"/>
      <c r="DY24" s="130"/>
      <c r="DZ24" s="130"/>
      <c r="EA24" s="130"/>
      <c r="EB24" s="690"/>
      <c r="EC24" s="691">
        <v>0</v>
      </c>
      <c r="ED24" s="692"/>
      <c r="EE24" s="864"/>
      <c r="EF24" s="870"/>
      <c r="EG24" s="870"/>
      <c r="EH24" s="888"/>
      <c r="EI24" s="891"/>
    </row>
    <row r="25" spans="1:139" s="5" customFormat="1" ht="50.25" customHeight="1">
      <c r="A25" s="861"/>
      <c r="B25" s="849"/>
      <c r="C25" s="851"/>
      <c r="D25" s="847"/>
      <c r="E25" s="845"/>
      <c r="F25" s="712" t="s">
        <v>7</v>
      </c>
      <c r="G25" s="684">
        <f t="shared" si="6"/>
        <v>69920505</v>
      </c>
      <c r="H25" s="123"/>
      <c r="I25" s="130"/>
      <c r="J25" s="122"/>
      <c r="K25" s="130"/>
      <c r="L25" s="122"/>
      <c r="M25" s="130"/>
      <c r="N25" s="130"/>
      <c r="O25" s="130"/>
      <c r="P25" s="130"/>
      <c r="Q25" s="130"/>
      <c r="R25" s="130"/>
      <c r="S25" s="122"/>
      <c r="T25" s="310"/>
      <c r="U25" s="115">
        <v>69920505</v>
      </c>
      <c r="V25" s="116">
        <v>69920505</v>
      </c>
      <c r="W25" s="116">
        <v>25662534</v>
      </c>
      <c r="X25" s="116">
        <v>69920505</v>
      </c>
      <c r="Y25" s="116">
        <v>56211100</v>
      </c>
      <c r="Z25" s="116">
        <v>69920505</v>
      </c>
      <c r="AA25" s="116">
        <v>69502000</v>
      </c>
      <c r="AB25" s="122"/>
      <c r="AC25" s="122"/>
      <c r="AD25" s="122"/>
      <c r="AE25" s="122"/>
      <c r="AF25" s="122"/>
      <c r="AG25" s="122"/>
      <c r="AH25" s="122"/>
      <c r="AI25" s="122"/>
      <c r="AJ25" s="122"/>
      <c r="AK25" s="122"/>
      <c r="AL25" s="122"/>
      <c r="AM25" s="122"/>
      <c r="AN25" s="122"/>
      <c r="AO25" s="122"/>
      <c r="AP25" s="122"/>
      <c r="AQ25" s="122"/>
      <c r="AR25" s="122"/>
      <c r="AS25" s="116">
        <f t="shared" si="2"/>
        <v>69502000</v>
      </c>
      <c r="AT25" s="123"/>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18"/>
      <c r="BS25" s="123"/>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18"/>
      <c r="CR25" s="123"/>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18"/>
      <c r="DQ25" s="116">
        <v>25662534</v>
      </c>
      <c r="DR25" s="116">
        <f t="shared" si="3"/>
        <v>56211100</v>
      </c>
      <c r="DS25" s="116">
        <f t="shared" si="4"/>
        <v>69502000</v>
      </c>
      <c r="DT25" s="685"/>
      <c r="DU25" s="685"/>
      <c r="DV25" s="685"/>
      <c r="DW25" s="685"/>
      <c r="DX25" s="122"/>
      <c r="DY25" s="130"/>
      <c r="DZ25" s="130"/>
      <c r="EA25" s="130"/>
      <c r="EB25" s="693"/>
      <c r="EC25" s="691">
        <f t="shared" ref="EC25:EC36" si="7">+AS25/Z25</f>
        <v>0.99401455982047038</v>
      </c>
      <c r="ED25" s="692"/>
      <c r="EE25" s="864"/>
      <c r="EF25" s="870"/>
      <c r="EG25" s="870"/>
      <c r="EH25" s="888"/>
      <c r="EI25" s="891"/>
    </row>
    <row r="26" spans="1:139" s="5" customFormat="1" ht="50.25" customHeight="1">
      <c r="A26" s="861"/>
      <c r="B26" s="849"/>
      <c r="C26" s="851"/>
      <c r="D26" s="847"/>
      <c r="E26" s="845"/>
      <c r="F26" s="713" t="s">
        <v>69</v>
      </c>
      <c r="G26" s="684">
        <f>G22</f>
        <v>24000</v>
      </c>
      <c r="H26" s="124">
        <f>+H22+H24</f>
        <v>2000</v>
      </c>
      <c r="I26" s="130">
        <v>2000</v>
      </c>
      <c r="J26" s="112">
        <v>301</v>
      </c>
      <c r="K26" s="130">
        <v>2000</v>
      </c>
      <c r="L26" s="130">
        <f>+L22</f>
        <v>345</v>
      </c>
      <c r="M26" s="130">
        <v>2000</v>
      </c>
      <c r="N26" s="130">
        <f>+N22</f>
        <v>722</v>
      </c>
      <c r="O26" s="130">
        <v>2000</v>
      </c>
      <c r="P26" s="130">
        <f>+P22</f>
        <v>1359</v>
      </c>
      <c r="Q26" s="130">
        <v>2000</v>
      </c>
      <c r="R26" s="130">
        <f>+R22</f>
        <v>1891</v>
      </c>
      <c r="S26" s="112">
        <v>2400</v>
      </c>
      <c r="T26" s="310">
        <f>+T22</f>
        <v>2642</v>
      </c>
      <c r="U26" s="124">
        <f>+U22+U24</f>
        <v>3200</v>
      </c>
      <c r="V26" s="112">
        <v>3200</v>
      </c>
      <c r="W26" s="112">
        <v>0</v>
      </c>
      <c r="X26" s="112">
        <v>3200</v>
      </c>
      <c r="Y26" s="112">
        <f t="shared" ref="Y26:AA27" si="8">+Y22+Y24</f>
        <v>419</v>
      </c>
      <c r="Z26" s="112">
        <f t="shared" si="8"/>
        <v>3200</v>
      </c>
      <c r="AA26" s="112">
        <f t="shared" si="8"/>
        <v>601</v>
      </c>
      <c r="AB26" s="112"/>
      <c r="AC26" s="112"/>
      <c r="AD26" s="112"/>
      <c r="AE26" s="112"/>
      <c r="AF26" s="112"/>
      <c r="AG26" s="112"/>
      <c r="AH26" s="112"/>
      <c r="AI26" s="112"/>
      <c r="AJ26" s="112"/>
      <c r="AK26" s="112"/>
      <c r="AL26" s="112"/>
      <c r="AM26" s="112"/>
      <c r="AN26" s="112"/>
      <c r="AO26" s="112"/>
      <c r="AP26" s="112"/>
      <c r="AQ26" s="112"/>
      <c r="AR26" s="112"/>
      <c r="AS26" s="112">
        <f t="shared" si="2"/>
        <v>601</v>
      </c>
      <c r="AT26" s="124">
        <v>8100</v>
      </c>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25"/>
      <c r="BS26" s="124">
        <v>7800</v>
      </c>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25"/>
      <c r="CR26" s="124">
        <v>2500</v>
      </c>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25"/>
      <c r="DQ26" s="112">
        <v>0</v>
      </c>
      <c r="DR26" s="112">
        <f t="shared" si="3"/>
        <v>419</v>
      </c>
      <c r="DS26" s="112">
        <f t="shared" si="4"/>
        <v>601</v>
      </c>
      <c r="DT26" s="689"/>
      <c r="DU26" s="689"/>
      <c r="DV26" s="689"/>
      <c r="DW26" s="694"/>
      <c r="DX26" s="130"/>
      <c r="DY26" s="130"/>
      <c r="DZ26" s="130"/>
      <c r="EA26" s="130"/>
      <c r="EB26" s="690"/>
      <c r="EC26" s="687">
        <f t="shared" si="7"/>
        <v>0.18781249999999999</v>
      </c>
      <c r="ED26" s="688">
        <f>+(AS26+T26)/G26</f>
        <v>0.135125</v>
      </c>
      <c r="EE26" s="864"/>
      <c r="EF26" s="870"/>
      <c r="EG26" s="870"/>
      <c r="EH26" s="888"/>
      <c r="EI26" s="891"/>
    </row>
    <row r="27" spans="1:139" s="5" customFormat="1" ht="50.25" customHeight="1" thickBot="1">
      <c r="A27" s="861"/>
      <c r="B27" s="849"/>
      <c r="C27" s="851"/>
      <c r="D27" s="847"/>
      <c r="E27" s="845"/>
      <c r="F27" s="714" t="s">
        <v>72</v>
      </c>
      <c r="G27" s="684">
        <f t="shared" si="6"/>
        <v>3249281785</v>
      </c>
      <c r="H27" s="126">
        <f>+H23+H25</f>
        <v>260000000</v>
      </c>
      <c r="I27" s="131">
        <v>260000000</v>
      </c>
      <c r="J27" s="132">
        <v>10000000</v>
      </c>
      <c r="K27" s="131">
        <v>260000000</v>
      </c>
      <c r="L27" s="132">
        <f>+L23</f>
        <v>192696000</v>
      </c>
      <c r="M27" s="131">
        <v>260000000</v>
      </c>
      <c r="N27" s="131">
        <f>+N23</f>
        <v>192696000</v>
      </c>
      <c r="O27" s="131">
        <v>260000000</v>
      </c>
      <c r="P27" s="131">
        <f>+P23</f>
        <v>192696000</v>
      </c>
      <c r="Q27" s="131">
        <f>+Q23</f>
        <v>252764000</v>
      </c>
      <c r="R27" s="131">
        <f>+R23</f>
        <v>222696000</v>
      </c>
      <c r="S27" s="132">
        <v>251413000</v>
      </c>
      <c r="T27" s="311">
        <v>249751280</v>
      </c>
      <c r="U27" s="126">
        <f>+U23+U25</f>
        <v>533976505</v>
      </c>
      <c r="V27" s="498">
        <v>533976505</v>
      </c>
      <c r="W27" s="498">
        <v>25662534</v>
      </c>
      <c r="X27" s="498">
        <f>+X23+X25</f>
        <v>509530505</v>
      </c>
      <c r="Y27" s="498">
        <f t="shared" si="8"/>
        <v>303811100</v>
      </c>
      <c r="Z27" s="498">
        <f t="shared" si="8"/>
        <v>509530505</v>
      </c>
      <c r="AA27" s="498">
        <f t="shared" si="8"/>
        <v>481131000</v>
      </c>
      <c r="AB27" s="132"/>
      <c r="AC27" s="132"/>
      <c r="AD27" s="132"/>
      <c r="AE27" s="132"/>
      <c r="AF27" s="132"/>
      <c r="AG27" s="132"/>
      <c r="AH27" s="132"/>
      <c r="AI27" s="132"/>
      <c r="AJ27" s="132"/>
      <c r="AK27" s="132"/>
      <c r="AL27" s="132"/>
      <c r="AM27" s="132"/>
      <c r="AN27" s="132"/>
      <c r="AO27" s="132"/>
      <c r="AP27" s="132"/>
      <c r="AQ27" s="132"/>
      <c r="AR27" s="132"/>
      <c r="AS27" s="498">
        <f t="shared" ref="AS27" si="9">+AA27</f>
        <v>481131000</v>
      </c>
      <c r="AT27" s="126">
        <v>1050000000</v>
      </c>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3"/>
      <c r="BS27" s="126">
        <v>1050000000</v>
      </c>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3"/>
      <c r="CR27" s="126">
        <v>390000000</v>
      </c>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3"/>
      <c r="DQ27" s="498">
        <v>25662534</v>
      </c>
      <c r="DR27" s="498">
        <f t="shared" si="3"/>
        <v>303811100</v>
      </c>
      <c r="DS27" s="498">
        <f t="shared" si="4"/>
        <v>481131000</v>
      </c>
      <c r="DT27" s="695"/>
      <c r="DU27" s="695"/>
      <c r="DV27" s="695"/>
      <c r="DW27" s="696"/>
      <c r="DX27" s="132"/>
      <c r="DY27" s="131"/>
      <c r="DZ27" s="131"/>
      <c r="EA27" s="131"/>
      <c r="EB27" s="697"/>
      <c r="EC27" s="698">
        <f t="shared" si="7"/>
        <v>0.94426338615388694</v>
      </c>
      <c r="ED27" s="699">
        <f>+(AS27+T27)/G27</f>
        <v>0.224936563942853</v>
      </c>
      <c r="EE27" s="865"/>
      <c r="EF27" s="871"/>
      <c r="EG27" s="871"/>
      <c r="EH27" s="889"/>
      <c r="EI27" s="892"/>
    </row>
    <row r="28" spans="1:139" s="5" customFormat="1" ht="72.75" customHeight="1">
      <c r="A28" s="861"/>
      <c r="B28" s="848">
        <v>4</v>
      </c>
      <c r="C28" s="850" t="s">
        <v>308</v>
      </c>
      <c r="D28" s="846" t="s">
        <v>296</v>
      </c>
      <c r="E28" s="844">
        <v>239</v>
      </c>
      <c r="F28" s="715" t="s">
        <v>67</v>
      </c>
      <c r="G28" s="700">
        <f t="shared" si="6"/>
        <v>0.99280000000000002</v>
      </c>
      <c r="H28" s="510">
        <v>0.125</v>
      </c>
      <c r="I28" s="511">
        <v>0.125</v>
      </c>
      <c r="J28" s="511">
        <v>0</v>
      </c>
      <c r="K28" s="511">
        <v>0.125</v>
      </c>
      <c r="L28" s="511">
        <v>0</v>
      </c>
      <c r="M28" s="511">
        <v>0.125</v>
      </c>
      <c r="N28" s="511">
        <v>0.05</v>
      </c>
      <c r="O28" s="511">
        <v>0.125</v>
      </c>
      <c r="P28" s="511">
        <v>7.4999999999999997E-2</v>
      </c>
      <c r="Q28" s="511">
        <v>0.125</v>
      </c>
      <c r="R28" s="511">
        <v>7.5999999999999998E-2</v>
      </c>
      <c r="S28" s="511">
        <v>0.125</v>
      </c>
      <c r="T28" s="701">
        <v>0.1178</v>
      </c>
      <c r="U28" s="702">
        <v>0.25</v>
      </c>
      <c r="V28" s="513">
        <v>0.25</v>
      </c>
      <c r="W28" s="513">
        <v>0</v>
      </c>
      <c r="X28" s="513">
        <v>0.25</v>
      </c>
      <c r="Y28" s="565">
        <v>2.2700000000000001E-2</v>
      </c>
      <c r="Z28" s="513">
        <v>0.25</v>
      </c>
      <c r="AA28" s="565">
        <v>4.5400000000000003E-2</v>
      </c>
      <c r="AB28" s="703"/>
      <c r="AC28" s="703"/>
      <c r="AD28" s="703"/>
      <c r="AE28" s="703"/>
      <c r="AF28" s="703"/>
      <c r="AG28" s="703"/>
      <c r="AH28" s="703"/>
      <c r="AI28" s="703"/>
      <c r="AJ28" s="703"/>
      <c r="AK28" s="703"/>
      <c r="AL28" s="703"/>
      <c r="AM28" s="703"/>
      <c r="AN28" s="703"/>
      <c r="AO28" s="703"/>
      <c r="AP28" s="703"/>
      <c r="AQ28" s="703"/>
      <c r="AR28" s="703"/>
      <c r="AS28" s="565">
        <v>4.5400000000000003E-2</v>
      </c>
      <c r="AT28" s="510">
        <v>0.25</v>
      </c>
      <c r="AU28" s="511"/>
      <c r="AV28" s="511"/>
      <c r="AW28" s="511"/>
      <c r="AX28" s="511"/>
      <c r="AY28" s="511"/>
      <c r="AZ28" s="511"/>
      <c r="BA28" s="511"/>
      <c r="BB28" s="511"/>
      <c r="BC28" s="511"/>
      <c r="BD28" s="511"/>
      <c r="BE28" s="511"/>
      <c r="BF28" s="511"/>
      <c r="BG28" s="511"/>
      <c r="BH28" s="511"/>
      <c r="BI28" s="511"/>
      <c r="BJ28" s="511"/>
      <c r="BK28" s="511"/>
      <c r="BL28" s="511"/>
      <c r="BM28" s="511"/>
      <c r="BN28" s="511"/>
      <c r="BO28" s="511"/>
      <c r="BP28" s="511"/>
      <c r="BQ28" s="511"/>
      <c r="BR28" s="512"/>
      <c r="BS28" s="510">
        <v>0.25</v>
      </c>
      <c r="BT28" s="511"/>
      <c r="BU28" s="511"/>
      <c r="BV28" s="511"/>
      <c r="BW28" s="511"/>
      <c r="BX28" s="511"/>
      <c r="BY28" s="511"/>
      <c r="BZ28" s="511"/>
      <c r="CA28" s="511"/>
      <c r="CB28" s="511"/>
      <c r="CC28" s="511"/>
      <c r="CD28" s="511"/>
      <c r="CE28" s="511"/>
      <c r="CF28" s="511"/>
      <c r="CG28" s="511"/>
      <c r="CH28" s="511"/>
      <c r="CI28" s="511"/>
      <c r="CJ28" s="511"/>
      <c r="CK28" s="511"/>
      <c r="CL28" s="511"/>
      <c r="CM28" s="511"/>
      <c r="CN28" s="511"/>
      <c r="CO28" s="511"/>
      <c r="CP28" s="511"/>
      <c r="CQ28" s="512"/>
      <c r="CR28" s="510">
        <v>0.125</v>
      </c>
      <c r="CS28" s="511"/>
      <c r="CT28" s="511"/>
      <c r="CU28" s="511"/>
      <c r="CV28" s="511"/>
      <c r="CW28" s="511"/>
      <c r="CX28" s="511"/>
      <c r="CY28" s="511"/>
      <c r="CZ28" s="511"/>
      <c r="DA28" s="511"/>
      <c r="DB28" s="511"/>
      <c r="DC28" s="511"/>
      <c r="DD28" s="511"/>
      <c r="DE28" s="511"/>
      <c r="DF28" s="511"/>
      <c r="DG28" s="511"/>
      <c r="DH28" s="511"/>
      <c r="DI28" s="511"/>
      <c r="DJ28" s="511"/>
      <c r="DK28" s="511"/>
      <c r="DL28" s="511"/>
      <c r="DM28" s="511"/>
      <c r="DN28" s="511"/>
      <c r="DO28" s="511"/>
      <c r="DP28" s="512"/>
      <c r="DQ28" s="513">
        <v>0</v>
      </c>
      <c r="DR28" s="565">
        <f t="shared" si="3"/>
        <v>2.2700000000000001E-2</v>
      </c>
      <c r="DS28" s="565">
        <f t="shared" si="4"/>
        <v>4.5400000000000003E-2</v>
      </c>
      <c r="DT28" s="704"/>
      <c r="DU28" s="704"/>
      <c r="DV28" s="705"/>
      <c r="DW28" s="704"/>
      <c r="DX28" s="511"/>
      <c r="DY28" s="511"/>
      <c r="DZ28" s="511"/>
      <c r="EA28" s="511"/>
      <c r="EB28" s="681"/>
      <c r="EC28" s="682">
        <f t="shared" si="7"/>
        <v>0.18160000000000001</v>
      </c>
      <c r="ED28" s="683">
        <f>+(AS28+T28)/G28</f>
        <v>0.16438356164383564</v>
      </c>
      <c r="EE28" s="863" t="s">
        <v>488</v>
      </c>
      <c r="EF28" s="887" t="s">
        <v>486</v>
      </c>
      <c r="EG28" s="887" t="s">
        <v>487</v>
      </c>
      <c r="EH28" s="887" t="s">
        <v>446</v>
      </c>
      <c r="EI28" s="890" t="s">
        <v>447</v>
      </c>
    </row>
    <row r="29" spans="1:139" s="5" customFormat="1" ht="72.75" customHeight="1">
      <c r="A29" s="861"/>
      <c r="B29" s="849"/>
      <c r="C29" s="851"/>
      <c r="D29" s="847"/>
      <c r="E29" s="845"/>
      <c r="F29" s="712" t="s">
        <v>6</v>
      </c>
      <c r="G29" s="684">
        <f t="shared" si="6"/>
        <v>2139161000</v>
      </c>
      <c r="H29" s="115">
        <v>250000000</v>
      </c>
      <c r="I29" s="130">
        <v>250000000</v>
      </c>
      <c r="J29" s="116">
        <v>0</v>
      </c>
      <c r="K29" s="130">
        <v>250000000</v>
      </c>
      <c r="L29" s="116">
        <v>201132000</v>
      </c>
      <c r="M29" s="130">
        <v>250000000</v>
      </c>
      <c r="N29" s="130">
        <v>209100000</v>
      </c>
      <c r="O29" s="130">
        <v>250000000</v>
      </c>
      <c r="P29" s="130">
        <v>209100000</v>
      </c>
      <c r="Q29" s="130">
        <v>250000000</v>
      </c>
      <c r="R29" s="130">
        <v>209100000</v>
      </c>
      <c r="S29" s="116">
        <v>250000000</v>
      </c>
      <c r="T29" s="310">
        <v>249161000</v>
      </c>
      <c r="U29" s="115">
        <v>390000000</v>
      </c>
      <c r="V29" s="116">
        <v>390000000</v>
      </c>
      <c r="W29" s="116">
        <v>0</v>
      </c>
      <c r="X29" s="116">
        <v>390000000</v>
      </c>
      <c r="Y29" s="116">
        <v>288293000</v>
      </c>
      <c r="Z29" s="116">
        <v>390000000</v>
      </c>
      <c r="AA29" s="116">
        <v>387466000</v>
      </c>
      <c r="AB29" s="116"/>
      <c r="AC29" s="116"/>
      <c r="AD29" s="116"/>
      <c r="AE29" s="116"/>
      <c r="AF29" s="116"/>
      <c r="AG29" s="116"/>
      <c r="AH29" s="116"/>
      <c r="AI29" s="116"/>
      <c r="AJ29" s="116"/>
      <c r="AK29" s="116"/>
      <c r="AL29" s="116"/>
      <c r="AM29" s="116"/>
      <c r="AN29" s="116"/>
      <c r="AO29" s="116"/>
      <c r="AP29" s="116"/>
      <c r="AQ29" s="116"/>
      <c r="AR29" s="116"/>
      <c r="AS29" s="116">
        <f t="shared" si="2"/>
        <v>387466000</v>
      </c>
      <c r="AT29" s="115">
        <v>550000000</v>
      </c>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7"/>
      <c r="BS29" s="115">
        <v>600000000</v>
      </c>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7"/>
      <c r="CR29" s="115">
        <v>350000000</v>
      </c>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7"/>
      <c r="DQ29" s="116">
        <v>0</v>
      </c>
      <c r="DR29" s="116">
        <f t="shared" si="3"/>
        <v>288293000</v>
      </c>
      <c r="DS29" s="116">
        <f t="shared" si="4"/>
        <v>387466000</v>
      </c>
      <c r="DT29" s="685"/>
      <c r="DU29" s="685"/>
      <c r="DV29" s="685"/>
      <c r="DW29" s="685"/>
      <c r="DX29" s="116"/>
      <c r="DY29" s="130"/>
      <c r="DZ29" s="130"/>
      <c r="EA29" s="130"/>
      <c r="EB29" s="686"/>
      <c r="EC29" s="687">
        <f t="shared" si="7"/>
        <v>0.9935025641025641</v>
      </c>
      <c r="ED29" s="688">
        <f>+(AS29+T29)/G29</f>
        <v>0.29760593054940698</v>
      </c>
      <c r="EE29" s="864"/>
      <c r="EF29" s="888"/>
      <c r="EG29" s="888"/>
      <c r="EH29" s="888"/>
      <c r="EI29" s="891"/>
    </row>
    <row r="30" spans="1:139" s="5" customFormat="1" ht="72.75" customHeight="1">
      <c r="A30" s="861"/>
      <c r="B30" s="849"/>
      <c r="C30" s="851"/>
      <c r="D30" s="847"/>
      <c r="E30" s="845"/>
      <c r="F30" s="713" t="s">
        <v>68</v>
      </c>
      <c r="G30" s="706">
        <f t="shared" si="6"/>
        <v>7.1999999999999981E-3</v>
      </c>
      <c r="H30" s="119"/>
      <c r="I30" s="130"/>
      <c r="J30" s="120"/>
      <c r="K30" s="130"/>
      <c r="L30" s="120"/>
      <c r="M30" s="130"/>
      <c r="N30" s="130"/>
      <c r="O30" s="130"/>
      <c r="P30" s="130"/>
      <c r="Q30" s="130"/>
      <c r="R30" s="130"/>
      <c r="S30" s="120"/>
      <c r="T30" s="310"/>
      <c r="U30" s="514">
        <f>+S28-T28</f>
        <v>7.1999999999999981E-3</v>
      </c>
      <c r="V30" s="515">
        <v>7.1999999999999981E-3</v>
      </c>
      <c r="W30" s="515">
        <v>3.599999999999999E-3</v>
      </c>
      <c r="X30" s="515">
        <v>7.1999999999999981E-3</v>
      </c>
      <c r="Y30" s="515">
        <v>3.599999999999999E-3</v>
      </c>
      <c r="Z30" s="515">
        <v>7.1999999999999981E-3</v>
      </c>
      <c r="AA30" s="515">
        <v>5.3999999999999986E-3</v>
      </c>
      <c r="AB30" s="516"/>
      <c r="AC30" s="516"/>
      <c r="AD30" s="516"/>
      <c r="AE30" s="516"/>
      <c r="AF30" s="516"/>
      <c r="AG30" s="516"/>
      <c r="AH30" s="516"/>
      <c r="AI30" s="516"/>
      <c r="AJ30" s="516"/>
      <c r="AK30" s="516"/>
      <c r="AL30" s="516"/>
      <c r="AM30" s="516"/>
      <c r="AN30" s="516"/>
      <c r="AO30" s="516"/>
      <c r="AP30" s="516"/>
      <c r="AQ30" s="516"/>
      <c r="AR30" s="516"/>
      <c r="AS30" s="515">
        <f t="shared" si="2"/>
        <v>5.3999999999999986E-3</v>
      </c>
      <c r="AT30" s="517"/>
      <c r="AU30" s="516"/>
      <c r="AV30" s="516"/>
      <c r="AW30" s="516"/>
      <c r="AX30" s="516"/>
      <c r="AY30" s="516"/>
      <c r="AZ30" s="516"/>
      <c r="BA30" s="516"/>
      <c r="BB30" s="516"/>
      <c r="BC30" s="516"/>
      <c r="BD30" s="516"/>
      <c r="BE30" s="516"/>
      <c r="BF30" s="516"/>
      <c r="BG30" s="516"/>
      <c r="BH30" s="516"/>
      <c r="BI30" s="516"/>
      <c r="BJ30" s="516"/>
      <c r="BK30" s="516"/>
      <c r="BL30" s="516"/>
      <c r="BM30" s="516"/>
      <c r="BN30" s="516"/>
      <c r="BO30" s="516"/>
      <c r="BP30" s="516"/>
      <c r="BQ30" s="516"/>
      <c r="BR30" s="518"/>
      <c r="BS30" s="517"/>
      <c r="BT30" s="516"/>
      <c r="BU30" s="516"/>
      <c r="BV30" s="516"/>
      <c r="BW30" s="516"/>
      <c r="BX30" s="516"/>
      <c r="BY30" s="516"/>
      <c r="BZ30" s="516"/>
      <c r="CA30" s="516"/>
      <c r="CB30" s="516"/>
      <c r="CC30" s="516"/>
      <c r="CD30" s="516"/>
      <c r="CE30" s="516"/>
      <c r="CF30" s="516"/>
      <c r="CG30" s="516"/>
      <c r="CH30" s="516"/>
      <c r="CI30" s="516"/>
      <c r="CJ30" s="516"/>
      <c r="CK30" s="516"/>
      <c r="CL30" s="516"/>
      <c r="CM30" s="516"/>
      <c r="CN30" s="516"/>
      <c r="CO30" s="516"/>
      <c r="CP30" s="516"/>
      <c r="CQ30" s="518"/>
      <c r="CR30" s="517"/>
      <c r="CS30" s="516"/>
      <c r="CT30" s="516"/>
      <c r="CU30" s="516"/>
      <c r="CV30" s="516"/>
      <c r="CW30" s="516"/>
      <c r="CX30" s="516"/>
      <c r="CY30" s="516"/>
      <c r="CZ30" s="516"/>
      <c r="DA30" s="516"/>
      <c r="DB30" s="516"/>
      <c r="DC30" s="516"/>
      <c r="DD30" s="516"/>
      <c r="DE30" s="516"/>
      <c r="DF30" s="516"/>
      <c r="DG30" s="516"/>
      <c r="DH30" s="516"/>
      <c r="DI30" s="516"/>
      <c r="DJ30" s="516"/>
      <c r="DK30" s="516"/>
      <c r="DL30" s="516"/>
      <c r="DM30" s="516"/>
      <c r="DN30" s="516"/>
      <c r="DO30" s="516"/>
      <c r="DP30" s="518"/>
      <c r="DQ30" s="515">
        <v>3.599999999999999E-3</v>
      </c>
      <c r="DR30" s="515">
        <f t="shared" si="3"/>
        <v>3.599999999999999E-3</v>
      </c>
      <c r="DS30" s="515">
        <f t="shared" si="4"/>
        <v>5.3999999999999986E-3</v>
      </c>
      <c r="DT30" s="689"/>
      <c r="DU30" s="689"/>
      <c r="DV30" s="689"/>
      <c r="DW30" s="689"/>
      <c r="DX30" s="120"/>
      <c r="DY30" s="130"/>
      <c r="DZ30" s="130"/>
      <c r="EA30" s="130"/>
      <c r="EB30" s="690"/>
      <c r="EC30" s="691">
        <f t="shared" si="7"/>
        <v>0.75</v>
      </c>
      <c r="ED30" s="692"/>
      <c r="EE30" s="864"/>
      <c r="EF30" s="888"/>
      <c r="EG30" s="888"/>
      <c r="EH30" s="888"/>
      <c r="EI30" s="891"/>
    </row>
    <row r="31" spans="1:139" s="5" customFormat="1" ht="72.75" customHeight="1">
      <c r="A31" s="861"/>
      <c r="B31" s="849"/>
      <c r="C31" s="851"/>
      <c r="D31" s="847"/>
      <c r="E31" s="845"/>
      <c r="F31" s="712" t="s">
        <v>7</v>
      </c>
      <c r="G31" s="684">
        <f t="shared" si="6"/>
        <v>61903867</v>
      </c>
      <c r="H31" s="123"/>
      <c r="I31" s="130"/>
      <c r="J31" s="122"/>
      <c r="K31" s="130"/>
      <c r="L31" s="122"/>
      <c r="M31" s="130"/>
      <c r="N31" s="130"/>
      <c r="O31" s="130"/>
      <c r="P31" s="130"/>
      <c r="Q31" s="130"/>
      <c r="R31" s="130"/>
      <c r="S31" s="122"/>
      <c r="T31" s="310"/>
      <c r="U31" s="115">
        <v>61903867</v>
      </c>
      <c r="V31" s="116">
        <v>61903867</v>
      </c>
      <c r="W31" s="116">
        <v>36540000</v>
      </c>
      <c r="X31" s="116">
        <v>61903867</v>
      </c>
      <c r="Y31" s="116">
        <v>57543667</v>
      </c>
      <c r="Z31" s="116">
        <v>61903867</v>
      </c>
      <c r="AA31" s="116">
        <v>61903867</v>
      </c>
      <c r="AB31" s="122"/>
      <c r="AC31" s="122"/>
      <c r="AD31" s="122"/>
      <c r="AE31" s="122"/>
      <c r="AF31" s="122"/>
      <c r="AG31" s="122"/>
      <c r="AH31" s="122"/>
      <c r="AI31" s="122"/>
      <c r="AJ31" s="122"/>
      <c r="AK31" s="122"/>
      <c r="AL31" s="122"/>
      <c r="AM31" s="122"/>
      <c r="AN31" s="122"/>
      <c r="AO31" s="122"/>
      <c r="AP31" s="122"/>
      <c r="AQ31" s="122"/>
      <c r="AR31" s="122"/>
      <c r="AS31" s="116">
        <f t="shared" si="2"/>
        <v>61903867</v>
      </c>
      <c r="AT31" s="123"/>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18"/>
      <c r="BS31" s="123"/>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18"/>
      <c r="CR31" s="123"/>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18"/>
      <c r="DQ31" s="116">
        <v>36540000</v>
      </c>
      <c r="DR31" s="116">
        <f t="shared" si="3"/>
        <v>57543667</v>
      </c>
      <c r="DS31" s="116">
        <f t="shared" si="4"/>
        <v>61903867</v>
      </c>
      <c r="DT31" s="685"/>
      <c r="DU31" s="685"/>
      <c r="DV31" s="685"/>
      <c r="DW31" s="685"/>
      <c r="DX31" s="122"/>
      <c r="DY31" s="130"/>
      <c r="DZ31" s="130"/>
      <c r="EA31" s="130"/>
      <c r="EB31" s="693"/>
      <c r="EC31" s="691">
        <f t="shared" si="7"/>
        <v>1</v>
      </c>
      <c r="ED31" s="692"/>
      <c r="EE31" s="864"/>
      <c r="EF31" s="888"/>
      <c r="EG31" s="888"/>
      <c r="EH31" s="888"/>
      <c r="EI31" s="891"/>
    </row>
    <row r="32" spans="1:139" s="5" customFormat="1" ht="72.75" customHeight="1">
      <c r="A32" s="861"/>
      <c r="B32" s="849"/>
      <c r="C32" s="851"/>
      <c r="D32" s="847"/>
      <c r="E32" s="845"/>
      <c r="F32" s="713" t="s">
        <v>69</v>
      </c>
      <c r="G32" s="707">
        <f t="shared" si="6"/>
        <v>1</v>
      </c>
      <c r="H32" s="519">
        <f>+H28+H30</f>
        <v>0.125</v>
      </c>
      <c r="I32" s="520">
        <v>0.125</v>
      </c>
      <c r="J32" s="520">
        <v>0</v>
      </c>
      <c r="K32" s="520">
        <v>0.125</v>
      </c>
      <c r="L32" s="520">
        <v>0</v>
      </c>
      <c r="M32" s="520">
        <v>0.125</v>
      </c>
      <c r="N32" s="520">
        <f>+N28</f>
        <v>0.05</v>
      </c>
      <c r="O32" s="520">
        <v>0.125</v>
      </c>
      <c r="P32" s="520">
        <f>+P28</f>
        <v>7.4999999999999997E-2</v>
      </c>
      <c r="Q32" s="520">
        <v>0.125</v>
      </c>
      <c r="R32" s="520">
        <f>+R28</f>
        <v>7.5999999999999998E-2</v>
      </c>
      <c r="S32" s="520">
        <v>0.125</v>
      </c>
      <c r="T32" s="523">
        <v>0.1178</v>
      </c>
      <c r="U32" s="514">
        <f>+U28+U30</f>
        <v>0.25719999999999998</v>
      </c>
      <c r="V32" s="515">
        <v>0.25719999999999998</v>
      </c>
      <c r="W32" s="515">
        <v>3.599999999999999E-3</v>
      </c>
      <c r="X32" s="515">
        <v>0.25719999999999998</v>
      </c>
      <c r="Y32" s="566">
        <f t="shared" ref="Y32:AA33" si="10">+Y28+Y30</f>
        <v>2.63E-2</v>
      </c>
      <c r="Z32" s="566">
        <f t="shared" si="10"/>
        <v>0.25719999999999998</v>
      </c>
      <c r="AA32" s="566">
        <f t="shared" si="10"/>
        <v>5.0799999999999998E-2</v>
      </c>
      <c r="AB32" s="520"/>
      <c r="AC32" s="520"/>
      <c r="AD32" s="520"/>
      <c r="AE32" s="520"/>
      <c r="AF32" s="520"/>
      <c r="AG32" s="520"/>
      <c r="AH32" s="520"/>
      <c r="AI32" s="520"/>
      <c r="AJ32" s="520"/>
      <c r="AK32" s="520"/>
      <c r="AL32" s="520"/>
      <c r="AM32" s="520"/>
      <c r="AN32" s="520"/>
      <c r="AO32" s="520"/>
      <c r="AP32" s="520"/>
      <c r="AQ32" s="520"/>
      <c r="AR32" s="520"/>
      <c r="AS32" s="515">
        <f t="shared" si="2"/>
        <v>5.0799999999999998E-2</v>
      </c>
      <c r="AT32" s="519">
        <v>0.25</v>
      </c>
      <c r="AU32" s="520"/>
      <c r="AV32" s="520"/>
      <c r="AW32" s="520"/>
      <c r="AX32" s="520"/>
      <c r="AY32" s="520"/>
      <c r="AZ32" s="520"/>
      <c r="BA32" s="520"/>
      <c r="BB32" s="520"/>
      <c r="BC32" s="520"/>
      <c r="BD32" s="520"/>
      <c r="BE32" s="520"/>
      <c r="BF32" s="520"/>
      <c r="BG32" s="520"/>
      <c r="BH32" s="520"/>
      <c r="BI32" s="520"/>
      <c r="BJ32" s="520"/>
      <c r="BK32" s="520"/>
      <c r="BL32" s="520"/>
      <c r="BM32" s="520"/>
      <c r="BN32" s="520"/>
      <c r="BO32" s="520"/>
      <c r="BP32" s="520"/>
      <c r="BQ32" s="520"/>
      <c r="BR32" s="521"/>
      <c r="BS32" s="519">
        <v>0.25</v>
      </c>
      <c r="BT32" s="520"/>
      <c r="BU32" s="520"/>
      <c r="BV32" s="520"/>
      <c r="BW32" s="520"/>
      <c r="BX32" s="520"/>
      <c r="BY32" s="520"/>
      <c r="BZ32" s="520"/>
      <c r="CA32" s="520"/>
      <c r="CB32" s="520"/>
      <c r="CC32" s="520"/>
      <c r="CD32" s="520"/>
      <c r="CE32" s="520"/>
      <c r="CF32" s="520"/>
      <c r="CG32" s="520"/>
      <c r="CH32" s="520"/>
      <c r="CI32" s="520"/>
      <c r="CJ32" s="520"/>
      <c r="CK32" s="520"/>
      <c r="CL32" s="520"/>
      <c r="CM32" s="520"/>
      <c r="CN32" s="520"/>
      <c r="CO32" s="520"/>
      <c r="CP32" s="520"/>
      <c r="CQ32" s="521"/>
      <c r="CR32" s="519">
        <v>0.125</v>
      </c>
      <c r="CS32" s="520"/>
      <c r="CT32" s="520"/>
      <c r="CU32" s="520"/>
      <c r="CV32" s="520"/>
      <c r="CW32" s="520"/>
      <c r="CX32" s="520"/>
      <c r="CY32" s="520"/>
      <c r="CZ32" s="520"/>
      <c r="DA32" s="520"/>
      <c r="DB32" s="520"/>
      <c r="DC32" s="520"/>
      <c r="DD32" s="520"/>
      <c r="DE32" s="520"/>
      <c r="DF32" s="520"/>
      <c r="DG32" s="520"/>
      <c r="DH32" s="520"/>
      <c r="DI32" s="520"/>
      <c r="DJ32" s="520"/>
      <c r="DK32" s="520"/>
      <c r="DL32" s="520"/>
      <c r="DM32" s="520"/>
      <c r="DN32" s="520"/>
      <c r="DO32" s="520"/>
      <c r="DP32" s="521"/>
      <c r="DQ32" s="522">
        <v>3.599999999999999E-3</v>
      </c>
      <c r="DR32" s="515">
        <f>+Y32</f>
        <v>2.63E-2</v>
      </c>
      <c r="DS32" s="515">
        <f t="shared" si="4"/>
        <v>5.0799999999999998E-2</v>
      </c>
      <c r="DT32" s="708"/>
      <c r="DU32" s="708"/>
      <c r="DV32" s="708"/>
      <c r="DW32" s="708"/>
      <c r="DX32" s="520"/>
      <c r="DY32" s="520"/>
      <c r="DZ32" s="520"/>
      <c r="EA32" s="520"/>
      <c r="EB32" s="690"/>
      <c r="EC32" s="687">
        <f t="shared" si="7"/>
        <v>0.1975116640746501</v>
      </c>
      <c r="ED32" s="688">
        <f>+(AS32+T32)/G32</f>
        <v>0.1686</v>
      </c>
      <c r="EE32" s="864"/>
      <c r="EF32" s="888"/>
      <c r="EG32" s="888"/>
      <c r="EH32" s="888"/>
      <c r="EI32" s="891"/>
    </row>
    <row r="33" spans="1:139" s="5" customFormat="1" ht="72.75" customHeight="1" thickBot="1">
      <c r="A33" s="862"/>
      <c r="B33" s="849"/>
      <c r="C33" s="851"/>
      <c r="D33" s="847"/>
      <c r="E33" s="845"/>
      <c r="F33" s="714" t="s">
        <v>72</v>
      </c>
      <c r="G33" s="684">
        <f t="shared" si="6"/>
        <v>2201064867</v>
      </c>
      <c r="H33" s="126">
        <f>+H29+H31</f>
        <v>250000000</v>
      </c>
      <c r="I33" s="131">
        <v>250000000</v>
      </c>
      <c r="J33" s="132">
        <v>0</v>
      </c>
      <c r="K33" s="131">
        <v>250000000</v>
      </c>
      <c r="L33" s="132">
        <f>+L29</f>
        <v>201132000</v>
      </c>
      <c r="M33" s="131">
        <v>250000000</v>
      </c>
      <c r="N33" s="131">
        <f>+N29</f>
        <v>209100000</v>
      </c>
      <c r="O33" s="131">
        <v>250000000</v>
      </c>
      <c r="P33" s="131">
        <f>+P29</f>
        <v>209100000</v>
      </c>
      <c r="Q33" s="131">
        <f>+Q29</f>
        <v>250000000</v>
      </c>
      <c r="R33" s="131">
        <f>+R29</f>
        <v>209100000</v>
      </c>
      <c r="S33" s="132">
        <v>250000000</v>
      </c>
      <c r="T33" s="311">
        <v>249161000</v>
      </c>
      <c r="U33" s="126">
        <f>+U29+U31</f>
        <v>451903867</v>
      </c>
      <c r="V33" s="498">
        <v>451903867</v>
      </c>
      <c r="W33" s="498">
        <v>36540000</v>
      </c>
      <c r="X33" s="498">
        <v>451903867</v>
      </c>
      <c r="Y33" s="498">
        <f t="shared" si="10"/>
        <v>345836667</v>
      </c>
      <c r="Z33" s="498">
        <f t="shared" si="10"/>
        <v>451903867</v>
      </c>
      <c r="AA33" s="498">
        <f t="shared" si="10"/>
        <v>449369867</v>
      </c>
      <c r="AB33" s="132"/>
      <c r="AC33" s="132"/>
      <c r="AD33" s="132"/>
      <c r="AE33" s="132"/>
      <c r="AF33" s="132"/>
      <c r="AG33" s="132"/>
      <c r="AH33" s="132"/>
      <c r="AI33" s="132"/>
      <c r="AJ33" s="132"/>
      <c r="AK33" s="132"/>
      <c r="AL33" s="132"/>
      <c r="AM33" s="132"/>
      <c r="AN33" s="132"/>
      <c r="AO33" s="132"/>
      <c r="AP33" s="132"/>
      <c r="AQ33" s="132"/>
      <c r="AR33" s="132"/>
      <c r="AS33" s="498">
        <f t="shared" si="2"/>
        <v>449369867</v>
      </c>
      <c r="AT33" s="126">
        <v>550000000</v>
      </c>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3"/>
      <c r="BS33" s="126">
        <v>600000000</v>
      </c>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3"/>
      <c r="CR33" s="126">
        <v>350000000</v>
      </c>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3"/>
      <c r="DQ33" s="498">
        <v>36540000</v>
      </c>
      <c r="DR33" s="498">
        <f>+Y33</f>
        <v>345836667</v>
      </c>
      <c r="DS33" s="498">
        <f t="shared" si="4"/>
        <v>449369867</v>
      </c>
      <c r="DT33" s="695"/>
      <c r="DU33" s="695"/>
      <c r="DV33" s="695"/>
      <c r="DW33" s="696"/>
      <c r="DX33" s="132"/>
      <c r="DY33" s="131"/>
      <c r="DZ33" s="131"/>
      <c r="EA33" s="131"/>
      <c r="EB33" s="697"/>
      <c r="EC33" s="698">
        <f t="shared" si="7"/>
        <v>0.99439261271026036</v>
      </c>
      <c r="ED33" s="699">
        <f>+(AS33+T33)/G33</f>
        <v>0.31736041834699824</v>
      </c>
      <c r="EE33" s="865"/>
      <c r="EF33" s="889"/>
      <c r="EG33" s="889"/>
      <c r="EH33" s="889"/>
      <c r="EI33" s="892"/>
    </row>
    <row r="34" spans="1:139" ht="34.5" customHeight="1" thickBot="1">
      <c r="A34" s="840" t="s">
        <v>8</v>
      </c>
      <c r="B34" s="841"/>
      <c r="C34" s="841"/>
      <c r="D34" s="841"/>
      <c r="E34" s="841"/>
      <c r="F34" s="109" t="s">
        <v>71</v>
      </c>
      <c r="G34" s="677">
        <f>+G11+G17+G23+G29</f>
        <v>21752776480</v>
      </c>
      <c r="H34" s="114">
        <f>+H11+H17+H23+H29</f>
        <v>2410000000</v>
      </c>
      <c r="I34" s="113">
        <v>2410000000</v>
      </c>
      <c r="J34" s="113">
        <f>+J11+J29+J23</f>
        <v>430855000</v>
      </c>
      <c r="K34" s="113">
        <v>2410000000</v>
      </c>
      <c r="L34" s="113">
        <f>+L11+L23+L29</f>
        <v>1967968000</v>
      </c>
      <c r="M34" s="113">
        <v>2410000000</v>
      </c>
      <c r="N34" s="113">
        <f>+N15+N21+N27+N33</f>
        <v>1988602000</v>
      </c>
      <c r="O34" s="113">
        <v>2410000000</v>
      </c>
      <c r="P34" s="113">
        <f>+P15+P21+P27+P33</f>
        <v>1988602000</v>
      </c>
      <c r="Q34" s="113">
        <f>+Q11+Q17+Q23+Q29</f>
        <v>2410000000</v>
      </c>
      <c r="R34" s="113">
        <f>+R11+R17+R23+R29</f>
        <v>2178974000</v>
      </c>
      <c r="S34" s="113">
        <f t="shared" ref="S34" si="11">+S11+S17+S23+S29</f>
        <v>2410000000</v>
      </c>
      <c r="T34" s="113">
        <f t="shared" ref="T34:W34" si="12">+T11+T17+T23+T29</f>
        <v>2398540480</v>
      </c>
      <c r="U34" s="114">
        <f t="shared" si="12"/>
        <v>4564236000</v>
      </c>
      <c r="V34" s="113">
        <f t="shared" si="12"/>
        <v>4564236000</v>
      </c>
      <c r="W34" s="113">
        <f t="shared" si="12"/>
        <v>0</v>
      </c>
      <c r="X34" s="113">
        <f>+X11+X17+X23+X29</f>
        <v>4564236000</v>
      </c>
      <c r="Y34" s="113">
        <f t="shared" ref="Y34:Z34" si="13">+Y11+Y17+Y23+Y29</f>
        <v>2641756000</v>
      </c>
      <c r="Z34" s="113">
        <f t="shared" si="13"/>
        <v>4564236000</v>
      </c>
      <c r="AA34" s="113">
        <f t="shared" ref="AA34" si="14">+AA11+AA17+AA23+AA29</f>
        <v>3605634000</v>
      </c>
      <c r="AB34" s="113"/>
      <c r="AC34" s="113"/>
      <c r="AD34" s="113"/>
      <c r="AE34" s="113"/>
      <c r="AF34" s="113"/>
      <c r="AG34" s="113"/>
      <c r="AH34" s="113"/>
      <c r="AI34" s="110"/>
      <c r="AJ34" s="110"/>
      <c r="AK34" s="110"/>
      <c r="AL34" s="110"/>
      <c r="AM34" s="110"/>
      <c r="AN34" s="110"/>
      <c r="AO34" s="110"/>
      <c r="AP34" s="110"/>
      <c r="AQ34" s="110"/>
      <c r="AR34" s="110"/>
      <c r="AS34" s="113">
        <f t="shared" si="2"/>
        <v>3605634000</v>
      </c>
      <c r="AT34" s="114">
        <v>6000000000</v>
      </c>
      <c r="AU34" s="113"/>
      <c r="AV34" s="113"/>
      <c r="AW34" s="113"/>
      <c r="AX34" s="113"/>
      <c r="AY34" s="113"/>
      <c r="AZ34" s="113"/>
      <c r="BA34" s="113"/>
      <c r="BB34" s="113"/>
      <c r="BC34" s="113"/>
      <c r="BD34" s="113"/>
      <c r="BE34" s="113"/>
      <c r="BF34" s="113"/>
      <c r="BG34" s="113"/>
      <c r="BH34" s="110"/>
      <c r="BI34" s="110"/>
      <c r="BJ34" s="110"/>
      <c r="BK34" s="110"/>
      <c r="BL34" s="110"/>
      <c r="BM34" s="110"/>
      <c r="BN34" s="110"/>
      <c r="BO34" s="110"/>
      <c r="BP34" s="110"/>
      <c r="BQ34" s="110"/>
      <c r="BR34" s="111"/>
      <c r="BS34" s="114">
        <f t="shared" ref="BS34" si="15">+BS11+BS17+BS23+BS29</f>
        <v>6150000000</v>
      </c>
      <c r="BT34" s="113"/>
      <c r="BU34" s="113"/>
      <c r="BV34" s="113"/>
      <c r="BW34" s="113"/>
      <c r="BX34" s="113"/>
      <c r="BY34" s="113"/>
      <c r="BZ34" s="113"/>
      <c r="CA34" s="113"/>
      <c r="CB34" s="113"/>
      <c r="CC34" s="113"/>
      <c r="CD34" s="113"/>
      <c r="CE34" s="113"/>
      <c r="CF34" s="113"/>
      <c r="CG34" s="110"/>
      <c r="CH34" s="110"/>
      <c r="CI34" s="110"/>
      <c r="CJ34" s="110"/>
      <c r="CK34" s="110"/>
      <c r="CL34" s="110"/>
      <c r="CM34" s="110"/>
      <c r="CN34" s="110"/>
      <c r="CO34" s="110"/>
      <c r="CP34" s="110"/>
      <c r="CQ34" s="111"/>
      <c r="CR34" s="114">
        <f t="shared" ref="CR34" si="16">+CR11+CR17+CR23+CR29</f>
        <v>2640000000</v>
      </c>
      <c r="CS34" s="113"/>
      <c r="CT34" s="113"/>
      <c r="CU34" s="113"/>
      <c r="CV34" s="113"/>
      <c r="CW34" s="113"/>
      <c r="CX34" s="113"/>
      <c r="CY34" s="113"/>
      <c r="CZ34" s="113"/>
      <c r="DA34" s="113"/>
      <c r="DB34" s="113"/>
      <c r="DC34" s="113"/>
      <c r="DD34" s="113"/>
      <c r="DE34" s="113"/>
      <c r="DF34" s="110"/>
      <c r="DG34" s="110"/>
      <c r="DH34" s="110"/>
      <c r="DI34" s="110"/>
      <c r="DJ34" s="110"/>
      <c r="DK34" s="110"/>
      <c r="DL34" s="110"/>
      <c r="DM34" s="110"/>
      <c r="DN34" s="110"/>
      <c r="DO34" s="110"/>
      <c r="DP34" s="111"/>
      <c r="DQ34" s="114">
        <f>+DQ11+DQ17+DQ23+DQ29</f>
        <v>0</v>
      </c>
      <c r="DR34" s="567">
        <f>+DR11+DR17+DR23+DR29</f>
        <v>2641756000</v>
      </c>
      <c r="DS34" s="567">
        <f>+AA34</f>
        <v>3605634000</v>
      </c>
      <c r="DT34" s="312"/>
      <c r="DU34" s="312"/>
      <c r="DV34" s="312"/>
      <c r="DW34" s="113"/>
      <c r="DX34" s="313"/>
      <c r="DY34" s="113"/>
      <c r="DZ34" s="113"/>
      <c r="EA34" s="113"/>
      <c r="EB34" s="314"/>
      <c r="EC34" s="698">
        <f t="shared" si="7"/>
        <v>0.78997536498989096</v>
      </c>
      <c r="ED34" s="699">
        <f t="shared" ref="ED34:ED36" si="17">+(AS34+T34)/G34</f>
        <v>0.27601876411134807</v>
      </c>
      <c r="EE34" s="66"/>
      <c r="EF34" s="66"/>
      <c r="EG34" s="66"/>
      <c r="EH34" s="66"/>
      <c r="EI34" s="67"/>
    </row>
    <row r="35" spans="1:139" ht="34.5" customHeight="1" thickBot="1">
      <c r="A35" s="840"/>
      <c r="B35" s="841"/>
      <c r="C35" s="841"/>
      <c r="D35" s="841"/>
      <c r="E35" s="841"/>
      <c r="F35" s="108" t="s">
        <v>73</v>
      </c>
      <c r="G35" s="709">
        <f>+G13+G19+G25+G31</f>
        <v>724017139</v>
      </c>
      <c r="H35" s="124">
        <f>+H13+H19+H25+H31</f>
        <v>0</v>
      </c>
      <c r="I35" s="134">
        <v>0</v>
      </c>
      <c r="J35" s="134">
        <v>0</v>
      </c>
      <c r="K35" s="134">
        <v>0</v>
      </c>
      <c r="L35" s="134">
        <v>0</v>
      </c>
      <c r="M35" s="134">
        <v>0</v>
      </c>
      <c r="N35" s="134">
        <v>0</v>
      </c>
      <c r="O35" s="134">
        <v>0</v>
      </c>
      <c r="P35" s="134">
        <v>0</v>
      </c>
      <c r="Q35" s="134">
        <v>0</v>
      </c>
      <c r="R35" s="134">
        <v>0</v>
      </c>
      <c r="S35" s="134">
        <v>0</v>
      </c>
      <c r="T35" s="134">
        <v>0</v>
      </c>
      <c r="U35" s="124">
        <f>+U13+U19+U25+U31</f>
        <v>724017139</v>
      </c>
      <c r="V35" s="112">
        <f>+V13+V19+V25+V31</f>
        <v>724017139</v>
      </c>
      <c r="W35" s="112">
        <f>+W13+W19+W25+W31</f>
        <v>287863134</v>
      </c>
      <c r="X35" s="112">
        <f>+X13+X19+X25+X31</f>
        <v>724017139</v>
      </c>
      <c r="Y35" s="112">
        <f t="shared" ref="Y35:Z35" si="18">+Y13+Y19+Y25+Y31</f>
        <v>525336100</v>
      </c>
      <c r="Z35" s="112">
        <f t="shared" si="18"/>
        <v>724017139</v>
      </c>
      <c r="AA35" s="112">
        <f t="shared" ref="AA35" si="19">+AA13+AA19+AA25+AA31</f>
        <v>644076667</v>
      </c>
      <c r="AB35" s="134"/>
      <c r="AC35" s="122"/>
      <c r="AD35" s="122"/>
      <c r="AE35" s="122"/>
      <c r="AF35" s="122"/>
      <c r="AG35" s="122"/>
      <c r="AH35" s="134"/>
      <c r="AI35" s="137"/>
      <c r="AJ35" s="137"/>
      <c r="AK35" s="137"/>
      <c r="AL35" s="137"/>
      <c r="AM35" s="137"/>
      <c r="AN35" s="137"/>
      <c r="AO35" s="137"/>
      <c r="AP35" s="137"/>
      <c r="AQ35" s="137"/>
      <c r="AR35" s="137"/>
      <c r="AS35" s="112">
        <f t="shared" si="2"/>
        <v>644076667</v>
      </c>
      <c r="AT35" s="124">
        <v>0</v>
      </c>
      <c r="AU35" s="112"/>
      <c r="AV35" s="134"/>
      <c r="AW35" s="134"/>
      <c r="AX35" s="134"/>
      <c r="AY35" s="134"/>
      <c r="AZ35" s="134"/>
      <c r="BA35" s="134"/>
      <c r="BB35" s="122"/>
      <c r="BC35" s="122"/>
      <c r="BD35" s="122"/>
      <c r="BE35" s="122"/>
      <c r="BF35" s="122"/>
      <c r="BG35" s="134"/>
      <c r="BH35" s="137"/>
      <c r="BI35" s="137"/>
      <c r="BJ35" s="137"/>
      <c r="BK35" s="137"/>
      <c r="BL35" s="137"/>
      <c r="BM35" s="137"/>
      <c r="BN35" s="137"/>
      <c r="BO35" s="137"/>
      <c r="BP35" s="137"/>
      <c r="BQ35" s="137"/>
      <c r="BR35" s="139"/>
      <c r="BS35" s="124">
        <f>+BS13+BS19+BS25+BS31</f>
        <v>0</v>
      </c>
      <c r="BT35" s="112"/>
      <c r="BU35" s="134"/>
      <c r="BV35" s="134"/>
      <c r="BW35" s="134"/>
      <c r="BX35" s="134"/>
      <c r="BY35" s="134"/>
      <c r="BZ35" s="134"/>
      <c r="CA35" s="122"/>
      <c r="CB35" s="122"/>
      <c r="CC35" s="122"/>
      <c r="CD35" s="122"/>
      <c r="CE35" s="122"/>
      <c r="CF35" s="134"/>
      <c r="CG35" s="137"/>
      <c r="CH35" s="137"/>
      <c r="CI35" s="137"/>
      <c r="CJ35" s="137"/>
      <c r="CK35" s="137"/>
      <c r="CL35" s="137"/>
      <c r="CM35" s="137"/>
      <c r="CN35" s="137"/>
      <c r="CO35" s="137"/>
      <c r="CP35" s="137"/>
      <c r="CQ35" s="139"/>
      <c r="CR35" s="124">
        <f>+CR13+CR19+CR25+CR31</f>
        <v>0</v>
      </c>
      <c r="CS35" s="112"/>
      <c r="CT35" s="134"/>
      <c r="CU35" s="134"/>
      <c r="CV35" s="134"/>
      <c r="CW35" s="134"/>
      <c r="CX35" s="134"/>
      <c r="CY35" s="134"/>
      <c r="CZ35" s="122"/>
      <c r="DA35" s="122"/>
      <c r="DB35" s="122"/>
      <c r="DC35" s="122"/>
      <c r="DD35" s="122"/>
      <c r="DE35" s="134"/>
      <c r="DF35" s="137"/>
      <c r="DG35" s="137"/>
      <c r="DH35" s="137"/>
      <c r="DI35" s="137"/>
      <c r="DJ35" s="137"/>
      <c r="DK35" s="137"/>
      <c r="DL35" s="137"/>
      <c r="DM35" s="137"/>
      <c r="DN35" s="137"/>
      <c r="DO35" s="137"/>
      <c r="DP35" s="139"/>
      <c r="DQ35" s="124">
        <f>+DQ13+DQ19+DQ25+DQ31</f>
        <v>287863134</v>
      </c>
      <c r="DR35" s="125">
        <f>+DR13+DR19+DR25+DR31</f>
        <v>525336100</v>
      </c>
      <c r="DS35" s="125">
        <f t="shared" si="4"/>
        <v>644076667</v>
      </c>
      <c r="DT35" s="315"/>
      <c r="DU35" s="315"/>
      <c r="DV35" s="315"/>
      <c r="DW35" s="134"/>
      <c r="DX35" s="313"/>
      <c r="DY35" s="134"/>
      <c r="DZ35" s="134"/>
      <c r="EA35" s="134"/>
      <c r="EB35" s="314"/>
      <c r="EC35" s="698">
        <f t="shared" si="7"/>
        <v>0.88958759717979552</v>
      </c>
      <c r="ED35" s="699">
        <f t="shared" si="17"/>
        <v>0.88958759717979552</v>
      </c>
      <c r="EE35" s="66"/>
      <c r="EF35" s="66"/>
      <c r="EG35" s="66"/>
      <c r="EH35" s="66"/>
      <c r="EI35" s="67"/>
    </row>
    <row r="36" spans="1:139" ht="34.5" customHeight="1" thickBot="1">
      <c r="A36" s="842"/>
      <c r="B36" s="843"/>
      <c r="C36" s="843"/>
      <c r="D36" s="843"/>
      <c r="E36" s="843"/>
      <c r="F36" s="109" t="s">
        <v>74</v>
      </c>
      <c r="G36" s="710">
        <f>+G34+G35</f>
        <v>22476793619</v>
      </c>
      <c r="H36" s="135">
        <f>+H15+H21+H27+H33</f>
        <v>2410000000</v>
      </c>
      <c r="I36" s="136">
        <v>2410000000</v>
      </c>
      <c r="J36" s="136">
        <f>+J34+J35</f>
        <v>430855000</v>
      </c>
      <c r="K36" s="136">
        <v>2410000000</v>
      </c>
      <c r="L36" s="136">
        <f>+L34</f>
        <v>1967968000</v>
      </c>
      <c r="M36" s="136">
        <v>2410000000</v>
      </c>
      <c r="N36" s="136">
        <f>+N34</f>
        <v>1988602000</v>
      </c>
      <c r="O36" s="136">
        <v>2410000000</v>
      </c>
      <c r="P36" s="136">
        <f>+P34</f>
        <v>1988602000</v>
      </c>
      <c r="Q36" s="136">
        <f>+Q34+Q35</f>
        <v>2410000000</v>
      </c>
      <c r="R36" s="136">
        <f>+R34+R35</f>
        <v>2178974000</v>
      </c>
      <c r="S36" s="136">
        <f t="shared" ref="S36:T36" si="20">+S34+S35</f>
        <v>2410000000</v>
      </c>
      <c r="T36" s="136">
        <f t="shared" si="20"/>
        <v>2398540480</v>
      </c>
      <c r="U36" s="135">
        <f>+U15+U21+U27+U33</f>
        <v>5288253139</v>
      </c>
      <c r="V36" s="136">
        <f>+V15+V21+V27+V33</f>
        <v>5288253139</v>
      </c>
      <c r="W36" s="136">
        <f>+W15+W21+W27+W33</f>
        <v>287863134</v>
      </c>
      <c r="X36" s="136">
        <f>+X15+X21+X27+X33</f>
        <v>5288253139</v>
      </c>
      <c r="Y36" s="136">
        <f t="shared" ref="Y36:Z36" si="21">+Y15+Y21+Y27+Y33</f>
        <v>3167092100</v>
      </c>
      <c r="Z36" s="136">
        <f t="shared" si="21"/>
        <v>5288253139</v>
      </c>
      <c r="AA36" s="136">
        <f t="shared" ref="AA36" si="22">+AA15+AA21+AA27+AA33</f>
        <v>4249710667</v>
      </c>
      <c r="AB36" s="136"/>
      <c r="AC36" s="136"/>
      <c r="AD36" s="136"/>
      <c r="AE36" s="136"/>
      <c r="AF36" s="136"/>
      <c r="AG36" s="136"/>
      <c r="AH36" s="136"/>
      <c r="AI36" s="138"/>
      <c r="AJ36" s="138"/>
      <c r="AK36" s="138"/>
      <c r="AL36" s="138"/>
      <c r="AM36" s="138"/>
      <c r="AN36" s="138"/>
      <c r="AO36" s="138"/>
      <c r="AP36" s="138"/>
      <c r="AQ36" s="138"/>
      <c r="AR36" s="138"/>
      <c r="AS36" s="136">
        <f t="shared" si="2"/>
        <v>4249710667</v>
      </c>
      <c r="AT36" s="135">
        <v>6000000000</v>
      </c>
      <c r="AU36" s="136"/>
      <c r="AV36" s="136"/>
      <c r="AW36" s="136"/>
      <c r="AX36" s="136"/>
      <c r="AY36" s="136"/>
      <c r="AZ36" s="136"/>
      <c r="BA36" s="136"/>
      <c r="BB36" s="136"/>
      <c r="BC36" s="136"/>
      <c r="BD36" s="136"/>
      <c r="BE36" s="136"/>
      <c r="BF36" s="136"/>
      <c r="BG36" s="136"/>
      <c r="BH36" s="138"/>
      <c r="BI36" s="138"/>
      <c r="BJ36" s="138"/>
      <c r="BK36" s="138"/>
      <c r="BL36" s="138"/>
      <c r="BM36" s="138"/>
      <c r="BN36" s="138"/>
      <c r="BO36" s="138"/>
      <c r="BP36" s="138"/>
      <c r="BQ36" s="138"/>
      <c r="BR36" s="140"/>
      <c r="BS36" s="135">
        <f>+BS15+BS21+BS27+BS33</f>
        <v>6150000000</v>
      </c>
      <c r="BT36" s="136"/>
      <c r="BU36" s="136"/>
      <c r="BV36" s="136"/>
      <c r="BW36" s="136"/>
      <c r="BX36" s="136"/>
      <c r="BY36" s="136"/>
      <c r="BZ36" s="136"/>
      <c r="CA36" s="136"/>
      <c r="CB36" s="136"/>
      <c r="CC36" s="136"/>
      <c r="CD36" s="136"/>
      <c r="CE36" s="136"/>
      <c r="CF36" s="136"/>
      <c r="CG36" s="138"/>
      <c r="CH36" s="138"/>
      <c r="CI36" s="138"/>
      <c r="CJ36" s="138"/>
      <c r="CK36" s="138"/>
      <c r="CL36" s="138"/>
      <c r="CM36" s="138"/>
      <c r="CN36" s="138"/>
      <c r="CO36" s="138"/>
      <c r="CP36" s="138"/>
      <c r="CQ36" s="140"/>
      <c r="CR36" s="135">
        <f>+CR15+CR21+CR27+CR33</f>
        <v>2640000000</v>
      </c>
      <c r="CS36" s="136"/>
      <c r="CT36" s="136"/>
      <c r="CU36" s="136"/>
      <c r="CV36" s="136"/>
      <c r="CW36" s="136"/>
      <c r="CX36" s="136"/>
      <c r="CY36" s="136"/>
      <c r="CZ36" s="136"/>
      <c r="DA36" s="136"/>
      <c r="DB36" s="136"/>
      <c r="DC36" s="136"/>
      <c r="DD36" s="136"/>
      <c r="DE36" s="136"/>
      <c r="DF36" s="138"/>
      <c r="DG36" s="138"/>
      <c r="DH36" s="138"/>
      <c r="DI36" s="138"/>
      <c r="DJ36" s="138"/>
      <c r="DK36" s="138"/>
      <c r="DL36" s="138"/>
      <c r="DM36" s="138"/>
      <c r="DN36" s="138"/>
      <c r="DO36" s="138"/>
      <c r="DP36" s="140"/>
      <c r="DQ36" s="135">
        <f>+DQ15+DQ21+DQ27+DQ33</f>
        <v>287863134</v>
      </c>
      <c r="DR36" s="568">
        <f>+DR15+DR21+DR27+DR33</f>
        <v>3167092100</v>
      </c>
      <c r="DS36" s="568">
        <f t="shared" si="4"/>
        <v>4249710667</v>
      </c>
      <c r="DT36" s="28"/>
      <c r="DU36" s="28"/>
      <c r="DV36" s="28"/>
      <c r="DW36" s="136"/>
      <c r="DX36" s="316"/>
      <c r="DY36" s="136"/>
      <c r="DZ36" s="136"/>
      <c r="EA36" s="136"/>
      <c r="EB36" s="499"/>
      <c r="EC36" s="698">
        <f t="shared" si="7"/>
        <v>0.80361332093940063</v>
      </c>
      <c r="ED36" s="699">
        <f t="shared" si="17"/>
        <v>0.2957828976718514</v>
      </c>
      <c r="EE36" s="68"/>
      <c r="EF36" s="68"/>
      <c r="EG36" s="68"/>
      <c r="EH36" s="68"/>
      <c r="EI36" s="69"/>
    </row>
    <row r="38" spans="1:139" ht="22.5" customHeight="1">
      <c r="F38" s="31" t="s">
        <v>40</v>
      </c>
      <c r="G38" s="1"/>
      <c r="H38" s="1"/>
      <c r="I38" s="1"/>
      <c r="J38" s="1"/>
      <c r="K38" s="1"/>
      <c r="L38" s="1"/>
      <c r="M38" s="1"/>
      <c r="N38" s="1"/>
      <c r="O38" s="1"/>
      <c r="P38" s="1"/>
      <c r="Q38" s="1"/>
      <c r="R38" s="1"/>
      <c r="S38" s="1"/>
      <c r="T38" s="1"/>
      <c r="U38" s="1"/>
      <c r="V38" s="1"/>
      <c r="W38" s="1"/>
      <c r="X38" s="1"/>
      <c r="Y38" s="302"/>
      <c r="Z38" s="1"/>
      <c r="AA38" s="1"/>
      <c r="AB38" s="1"/>
      <c r="AC38" s="1"/>
      <c r="AD38" s="1"/>
      <c r="AE38" s="1"/>
      <c r="AF38" s="1"/>
      <c r="AG38" s="1"/>
      <c r="AH38" s="1"/>
      <c r="AI38" s="1"/>
      <c r="AJ38" s="1"/>
      <c r="AK38" s="1"/>
      <c r="AL38" s="1"/>
      <c r="AM38" s="1"/>
      <c r="AN38" s="1"/>
      <c r="AO38" s="1"/>
      <c r="AP38" s="1"/>
      <c r="AQ38" s="1"/>
      <c r="AR38" s="1"/>
      <c r="AS38" s="1"/>
      <c r="BK38" s="1"/>
      <c r="BL38" s="1"/>
      <c r="BM38" s="1"/>
      <c r="BN38" s="1"/>
      <c r="BO38" s="1"/>
      <c r="BP38" s="1"/>
      <c r="BQ38" s="1"/>
      <c r="BR38" s="1"/>
      <c r="CG38" s="1"/>
      <c r="CH38" s="1"/>
      <c r="CI38" s="1"/>
      <c r="CJ38" s="1"/>
      <c r="CK38" s="1"/>
      <c r="CL38" s="1"/>
      <c r="CM38" s="1"/>
      <c r="CN38" s="1"/>
      <c r="CO38" s="1"/>
      <c r="CP38" s="1"/>
      <c r="CQ38" s="1"/>
      <c r="EE38" s="303"/>
    </row>
    <row r="39" spans="1:139" ht="15.75" customHeight="1">
      <c r="F39" s="86" t="s">
        <v>41</v>
      </c>
      <c r="G39" s="735" t="s">
        <v>42</v>
      </c>
      <c r="H39" s="735"/>
      <c r="I39" s="735"/>
      <c r="J39" s="735"/>
      <c r="K39" s="735"/>
      <c r="L39" s="735"/>
      <c r="M39" s="735"/>
      <c r="N39" s="736" t="s">
        <v>43</v>
      </c>
      <c r="O39" s="736"/>
      <c r="P39" s="736"/>
      <c r="Q39" s="736"/>
      <c r="R39" s="736"/>
      <c r="S39" s="736"/>
      <c r="T39" s="736"/>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EE39" s="301"/>
      <c r="EF39" s="300"/>
    </row>
    <row r="40" spans="1:139" ht="38.25" customHeight="1">
      <c r="F40" s="91">
        <v>12</v>
      </c>
      <c r="G40" s="724" t="s">
        <v>120</v>
      </c>
      <c r="H40" s="724"/>
      <c r="I40" s="724"/>
      <c r="J40" s="724"/>
      <c r="K40" s="724"/>
      <c r="L40" s="724"/>
      <c r="M40" s="724"/>
      <c r="N40" s="725" t="s">
        <v>122</v>
      </c>
      <c r="O40" s="725"/>
      <c r="P40" s="725"/>
      <c r="Q40" s="725"/>
      <c r="R40" s="725"/>
      <c r="S40" s="725"/>
      <c r="T40" s="725"/>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EF40" s="302"/>
    </row>
    <row r="41" spans="1:139" ht="29.25" customHeight="1">
      <c r="F41" s="91">
        <v>13</v>
      </c>
      <c r="G41" s="724" t="s">
        <v>291</v>
      </c>
      <c r="H41" s="724"/>
      <c r="I41" s="724"/>
      <c r="J41" s="724"/>
      <c r="K41" s="724"/>
      <c r="L41" s="724"/>
      <c r="M41" s="724"/>
      <c r="N41" s="725" t="s">
        <v>292</v>
      </c>
      <c r="O41" s="725"/>
      <c r="P41" s="725"/>
      <c r="Q41" s="725"/>
      <c r="R41" s="725"/>
      <c r="S41" s="725"/>
      <c r="T41" s="725"/>
    </row>
  </sheetData>
  <mergeCells count="71">
    <mergeCell ref="EH22:EH27"/>
    <mergeCell ref="EI22:EI27"/>
    <mergeCell ref="EE28:EE33"/>
    <mergeCell ref="EF28:EF33"/>
    <mergeCell ref="EG28:EG33"/>
    <mergeCell ref="EH28:EH33"/>
    <mergeCell ref="EI28:EI33"/>
    <mergeCell ref="EH10:EH15"/>
    <mergeCell ref="EI10:EI15"/>
    <mergeCell ref="EE16:EE21"/>
    <mergeCell ref="EF16:EF21"/>
    <mergeCell ref="EG16:EG21"/>
    <mergeCell ref="EH16:EH21"/>
    <mergeCell ref="EI16:EI21"/>
    <mergeCell ref="D22:D27"/>
    <mergeCell ref="E22:E27"/>
    <mergeCell ref="EE10:EE15"/>
    <mergeCell ref="EF10:EF15"/>
    <mergeCell ref="EG10:EG15"/>
    <mergeCell ref="EE22:EE27"/>
    <mergeCell ref="EF22:EF27"/>
    <mergeCell ref="EG22:EG27"/>
    <mergeCell ref="A34:E36"/>
    <mergeCell ref="E10:E15"/>
    <mergeCell ref="E28:E33"/>
    <mergeCell ref="D28:D33"/>
    <mergeCell ref="B10:B15"/>
    <mergeCell ref="C10:C15"/>
    <mergeCell ref="D10:D15"/>
    <mergeCell ref="B28:B33"/>
    <mergeCell ref="C28:C33"/>
    <mergeCell ref="B16:B21"/>
    <mergeCell ref="C16:C21"/>
    <mergeCell ref="D16:D21"/>
    <mergeCell ref="E16:E21"/>
    <mergeCell ref="A10:A33"/>
    <mergeCell ref="B22:B27"/>
    <mergeCell ref="C22:C27"/>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1:E3"/>
    <mergeCell ref="F1:EI1"/>
    <mergeCell ref="F2:EI2"/>
    <mergeCell ref="F3:DR3"/>
    <mergeCell ref="DS3:EI3"/>
    <mergeCell ref="G41:M41"/>
    <mergeCell ref="N41:T41"/>
    <mergeCell ref="U39:AS39"/>
    <mergeCell ref="U40:AS40"/>
    <mergeCell ref="EC7:EC9"/>
    <mergeCell ref="H8:T8"/>
    <mergeCell ref="H7:DP7"/>
    <mergeCell ref="G39:M39"/>
    <mergeCell ref="N39:T39"/>
    <mergeCell ref="G40:M40"/>
    <mergeCell ref="N40:T40"/>
    <mergeCell ref="BS8:CQ8"/>
  </mergeCells>
  <dataValidations count="1">
    <dataValidation type="list" allowBlank="1" showInputMessage="1" showErrorMessage="1" sqref="D10:D33"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G97"/>
  <sheetViews>
    <sheetView showGridLines="0" zoomScale="69" zoomScaleNormal="69" workbookViewId="0">
      <selection activeCell="V9" sqref="V9:V10"/>
    </sheetView>
  </sheetViews>
  <sheetFormatPr baseColWidth="10" defaultColWidth="11.42578125" defaultRowHeight="12.75"/>
  <cols>
    <col min="1" max="1" width="9.5703125" style="8" customWidth="1"/>
    <col min="2" max="2" width="9" style="8" customWidth="1"/>
    <col min="3" max="3" width="22.85546875" style="19" customWidth="1"/>
    <col min="4" max="4" width="9" style="8" customWidth="1"/>
    <col min="5" max="5" width="9.5703125" style="8" customWidth="1"/>
    <col min="6" max="6" width="10" style="8" customWidth="1"/>
    <col min="7" max="13" width="5.7109375" style="8" customWidth="1"/>
    <col min="14" max="18" width="5.7109375" style="9" customWidth="1"/>
    <col min="19" max="19" width="9.42578125" style="9" customWidth="1"/>
    <col min="20" max="20" width="9.5703125" style="9" customWidth="1"/>
    <col min="21" max="21" width="11.7109375" style="9" customWidth="1"/>
    <col min="22" max="22" width="67.85546875" style="12" customWidth="1"/>
    <col min="23" max="33" width="11.42578125" style="12"/>
    <col min="34" max="16384" width="11.42578125" style="8"/>
  </cols>
  <sheetData>
    <row r="1" spans="1:23" s="10" customFormat="1" ht="43.5" customHeight="1">
      <c r="A1" s="802"/>
      <c r="B1" s="803"/>
      <c r="C1" s="803"/>
      <c r="D1" s="906" t="s">
        <v>44</v>
      </c>
      <c r="E1" s="907"/>
      <c r="F1" s="907"/>
      <c r="G1" s="907"/>
      <c r="H1" s="907"/>
      <c r="I1" s="907"/>
      <c r="J1" s="907"/>
      <c r="K1" s="907"/>
      <c r="L1" s="907"/>
      <c r="M1" s="907"/>
      <c r="N1" s="907"/>
      <c r="O1" s="907"/>
      <c r="P1" s="907"/>
      <c r="Q1" s="907"/>
      <c r="R1" s="907"/>
      <c r="S1" s="907"/>
      <c r="T1" s="907"/>
      <c r="U1" s="907"/>
      <c r="V1" s="908"/>
    </row>
    <row r="2" spans="1:23" s="10" customFormat="1" ht="54.75" customHeight="1">
      <c r="A2" s="805"/>
      <c r="B2" s="806"/>
      <c r="C2" s="806"/>
      <c r="D2" s="909" t="s">
        <v>258</v>
      </c>
      <c r="E2" s="910"/>
      <c r="F2" s="910"/>
      <c r="G2" s="910"/>
      <c r="H2" s="910"/>
      <c r="I2" s="910"/>
      <c r="J2" s="910"/>
      <c r="K2" s="910"/>
      <c r="L2" s="910"/>
      <c r="M2" s="910"/>
      <c r="N2" s="910"/>
      <c r="O2" s="910"/>
      <c r="P2" s="910"/>
      <c r="Q2" s="910"/>
      <c r="R2" s="910"/>
      <c r="S2" s="910"/>
      <c r="T2" s="910"/>
      <c r="U2" s="910"/>
      <c r="V2" s="911"/>
    </row>
    <row r="3" spans="1:23" s="10" customFormat="1" ht="43.5" customHeight="1" thickBot="1">
      <c r="A3" s="808"/>
      <c r="B3" s="809"/>
      <c r="C3" s="809"/>
      <c r="D3" s="927" t="s">
        <v>45</v>
      </c>
      <c r="E3" s="776"/>
      <c r="F3" s="776"/>
      <c r="G3" s="776"/>
      <c r="H3" s="776"/>
      <c r="I3" s="776"/>
      <c r="J3" s="776"/>
      <c r="K3" s="776"/>
      <c r="L3" s="776"/>
      <c r="M3" s="776"/>
      <c r="N3" s="776"/>
      <c r="O3" s="776"/>
      <c r="P3" s="776"/>
      <c r="Q3" s="776"/>
      <c r="R3" s="776"/>
      <c r="S3" s="776"/>
      <c r="T3" s="776"/>
      <c r="U3" s="928"/>
      <c r="V3" s="33" t="s">
        <v>259</v>
      </c>
    </row>
    <row r="4" spans="1:23" s="10" customFormat="1" ht="43.5" customHeight="1" thickBot="1">
      <c r="A4" s="763" t="s">
        <v>0</v>
      </c>
      <c r="B4" s="764"/>
      <c r="C4" s="923"/>
      <c r="D4" s="920" t="s">
        <v>299</v>
      </c>
      <c r="E4" s="921"/>
      <c r="F4" s="921"/>
      <c r="G4" s="921"/>
      <c r="H4" s="921"/>
      <c r="I4" s="921"/>
      <c r="J4" s="921"/>
      <c r="K4" s="921"/>
      <c r="L4" s="921"/>
      <c r="M4" s="921"/>
      <c r="N4" s="921"/>
      <c r="O4" s="921"/>
      <c r="P4" s="921"/>
      <c r="Q4" s="921"/>
      <c r="R4" s="921"/>
      <c r="S4" s="921"/>
      <c r="T4" s="921"/>
      <c r="U4" s="921"/>
      <c r="V4" s="922"/>
    </row>
    <row r="5" spans="1:23" s="10" customFormat="1" ht="43.5" customHeight="1" thickBot="1">
      <c r="A5" s="917" t="s">
        <v>2</v>
      </c>
      <c r="B5" s="918"/>
      <c r="C5" s="919"/>
      <c r="D5" s="920" t="s">
        <v>300</v>
      </c>
      <c r="E5" s="921"/>
      <c r="F5" s="921"/>
      <c r="G5" s="921"/>
      <c r="H5" s="921"/>
      <c r="I5" s="921"/>
      <c r="J5" s="921"/>
      <c r="K5" s="921"/>
      <c r="L5" s="921"/>
      <c r="M5" s="921"/>
      <c r="N5" s="921"/>
      <c r="O5" s="921"/>
      <c r="P5" s="921"/>
      <c r="Q5" s="921"/>
      <c r="R5" s="921"/>
      <c r="S5" s="921"/>
      <c r="T5" s="921"/>
      <c r="U5" s="921"/>
      <c r="V5" s="922"/>
    </row>
    <row r="6" spans="1:23" s="10" customFormat="1" ht="18.75" customHeight="1" thickBot="1">
      <c r="A6" s="820"/>
      <c r="B6" s="821"/>
      <c r="C6" s="821"/>
      <c r="D6" s="821"/>
      <c r="E6" s="821"/>
      <c r="F6" s="821"/>
      <c r="G6" s="821"/>
      <c r="H6" s="821"/>
      <c r="I6" s="821"/>
      <c r="J6" s="821"/>
      <c r="K6" s="821"/>
      <c r="L6" s="821"/>
      <c r="M6" s="821"/>
      <c r="N6" s="821"/>
      <c r="O6" s="821"/>
      <c r="P6" s="821"/>
      <c r="Q6" s="821"/>
      <c r="R6" s="821"/>
      <c r="S6" s="821"/>
      <c r="T6" s="821"/>
      <c r="U6" s="821"/>
      <c r="V6" s="822"/>
    </row>
    <row r="7" spans="1:23" s="11" customFormat="1" ht="32.25" customHeight="1">
      <c r="A7" s="924" t="s">
        <v>27</v>
      </c>
      <c r="B7" s="916" t="s">
        <v>28</v>
      </c>
      <c r="C7" s="912" t="s">
        <v>116</v>
      </c>
      <c r="D7" s="914" t="s">
        <v>29</v>
      </c>
      <c r="E7" s="915"/>
      <c r="F7" s="916" t="s">
        <v>437</v>
      </c>
      <c r="G7" s="916"/>
      <c r="H7" s="916"/>
      <c r="I7" s="916"/>
      <c r="J7" s="916"/>
      <c r="K7" s="916"/>
      <c r="L7" s="916"/>
      <c r="M7" s="916"/>
      <c r="N7" s="916"/>
      <c r="O7" s="916"/>
      <c r="P7" s="916"/>
      <c r="Q7" s="916"/>
      <c r="R7" s="916"/>
      <c r="S7" s="916"/>
      <c r="T7" s="916" t="s">
        <v>33</v>
      </c>
      <c r="U7" s="916"/>
      <c r="V7" s="929" t="s">
        <v>524</v>
      </c>
    </row>
    <row r="8" spans="1:23" s="11" customFormat="1" ht="39.75" customHeight="1" thickBot="1">
      <c r="A8" s="925"/>
      <c r="B8" s="926"/>
      <c r="C8" s="913"/>
      <c r="D8" s="52" t="s">
        <v>30</v>
      </c>
      <c r="E8" s="52" t="s">
        <v>31</v>
      </c>
      <c r="F8" s="52" t="s">
        <v>32</v>
      </c>
      <c r="G8" s="53" t="s">
        <v>9</v>
      </c>
      <c r="H8" s="53" t="s">
        <v>10</v>
      </c>
      <c r="I8" s="53" t="s">
        <v>11</v>
      </c>
      <c r="J8" s="53" t="s">
        <v>12</v>
      </c>
      <c r="K8" s="53" t="s">
        <v>13</v>
      </c>
      <c r="L8" s="53" t="s">
        <v>14</v>
      </c>
      <c r="M8" s="53" t="s">
        <v>15</v>
      </c>
      <c r="N8" s="53" t="s">
        <v>16</v>
      </c>
      <c r="O8" s="53" t="s">
        <v>17</v>
      </c>
      <c r="P8" s="53" t="s">
        <v>18</v>
      </c>
      <c r="Q8" s="53" t="s">
        <v>19</v>
      </c>
      <c r="R8" s="53" t="s">
        <v>20</v>
      </c>
      <c r="S8" s="54" t="s">
        <v>21</v>
      </c>
      <c r="T8" s="54" t="s">
        <v>34</v>
      </c>
      <c r="U8" s="54" t="s">
        <v>35</v>
      </c>
      <c r="V8" s="930"/>
    </row>
    <row r="9" spans="1:23" s="500" customFormat="1" ht="111.75" customHeight="1">
      <c r="A9" s="931" t="s">
        <v>304</v>
      </c>
      <c r="B9" s="939" t="s">
        <v>309</v>
      </c>
      <c r="C9" s="897" t="s">
        <v>425</v>
      </c>
      <c r="D9" s="943" t="s">
        <v>433</v>
      </c>
      <c r="E9" s="943" t="s">
        <v>433</v>
      </c>
      <c r="F9" s="619" t="s">
        <v>22</v>
      </c>
      <c r="G9" s="717">
        <v>4.2000000000000003E-2</v>
      </c>
      <c r="H9" s="717">
        <v>7.0000000000000007E-2</v>
      </c>
      <c r="I9" s="717">
        <v>7.9000000000000001E-2</v>
      </c>
      <c r="J9" s="717">
        <v>8.6999999999999994E-2</v>
      </c>
      <c r="K9" s="717">
        <v>8.8999999999999996E-2</v>
      </c>
      <c r="L9" s="717">
        <v>8.8999999999999996E-2</v>
      </c>
      <c r="M9" s="717">
        <v>8.8999999999999996E-2</v>
      </c>
      <c r="N9" s="717">
        <v>8.8999999999999996E-2</v>
      </c>
      <c r="O9" s="717">
        <v>9.4E-2</v>
      </c>
      <c r="P9" s="717">
        <v>9.4E-2</v>
      </c>
      <c r="Q9" s="717">
        <v>8.8999999999999996E-2</v>
      </c>
      <c r="R9" s="717">
        <v>8.8999999999999996E-2</v>
      </c>
      <c r="S9" s="617">
        <f t="shared" ref="S9:S14" si="0">SUM(G9:R9)</f>
        <v>0.99999999999999978</v>
      </c>
      <c r="T9" s="900">
        <v>0.81289999999999996</v>
      </c>
      <c r="U9" s="900">
        <v>0.78449999999999998</v>
      </c>
      <c r="V9" s="893" t="s">
        <v>494</v>
      </c>
    </row>
    <row r="10" spans="1:23" s="500" customFormat="1" ht="111.75" customHeight="1" thickBot="1">
      <c r="A10" s="931"/>
      <c r="B10" s="931"/>
      <c r="C10" s="894"/>
      <c r="D10" s="899"/>
      <c r="E10" s="899"/>
      <c r="F10" s="620" t="s">
        <v>23</v>
      </c>
      <c r="G10" s="366">
        <v>3.9E-2</v>
      </c>
      <c r="H10" s="366">
        <v>7.2999999999999995E-2</v>
      </c>
      <c r="I10" s="366">
        <v>3.9E-2</v>
      </c>
      <c r="J10" s="366"/>
      <c r="K10" s="366"/>
      <c r="L10" s="366"/>
      <c r="M10" s="360"/>
      <c r="N10" s="360"/>
      <c r="O10" s="360"/>
      <c r="P10" s="360"/>
      <c r="Q10" s="360"/>
      <c r="R10" s="360"/>
      <c r="S10" s="618">
        <f t="shared" si="0"/>
        <v>0.151</v>
      </c>
      <c r="T10" s="952"/>
      <c r="U10" s="901"/>
      <c r="V10" s="894"/>
      <c r="W10" s="501"/>
    </row>
    <row r="11" spans="1:23" s="500" customFormat="1" ht="50.1" customHeight="1">
      <c r="A11" s="931"/>
      <c r="B11" s="931"/>
      <c r="C11" s="897" t="s">
        <v>424</v>
      </c>
      <c r="D11" s="895" t="s">
        <v>433</v>
      </c>
      <c r="E11" s="895"/>
      <c r="F11" s="619" t="s">
        <v>22</v>
      </c>
      <c r="G11" s="366"/>
      <c r="H11" s="366"/>
      <c r="I11" s="366"/>
      <c r="J11" s="366"/>
      <c r="K11" s="366"/>
      <c r="L11" s="366">
        <v>0.33300000000000002</v>
      </c>
      <c r="M11" s="360"/>
      <c r="N11" s="360"/>
      <c r="O11" s="360">
        <v>0.33300000000000002</v>
      </c>
      <c r="P11" s="360"/>
      <c r="Q11" s="360"/>
      <c r="R11" s="360">
        <v>0.33400000000000002</v>
      </c>
      <c r="S11" s="617">
        <f t="shared" si="0"/>
        <v>1</v>
      </c>
      <c r="T11" s="952"/>
      <c r="U11" s="902">
        <v>5.0000000000000001E-4</v>
      </c>
      <c r="V11" s="897" t="s">
        <v>491</v>
      </c>
    </row>
    <row r="12" spans="1:23" s="500" customFormat="1" ht="50.1" customHeight="1" thickBot="1">
      <c r="A12" s="931"/>
      <c r="B12" s="931"/>
      <c r="C12" s="894"/>
      <c r="D12" s="899"/>
      <c r="E12" s="899"/>
      <c r="F12" s="620" t="s">
        <v>23</v>
      </c>
      <c r="G12" s="718"/>
      <c r="H12" s="366"/>
      <c r="I12" s="366"/>
      <c r="J12" s="366"/>
      <c r="K12" s="366"/>
      <c r="L12" s="366"/>
      <c r="M12" s="360"/>
      <c r="N12" s="360"/>
      <c r="O12" s="360"/>
      <c r="P12" s="360"/>
      <c r="Q12" s="360"/>
      <c r="R12" s="360"/>
      <c r="S12" s="618">
        <f t="shared" si="0"/>
        <v>0</v>
      </c>
      <c r="T12" s="952"/>
      <c r="U12" s="901"/>
      <c r="V12" s="894"/>
    </row>
    <row r="13" spans="1:23" s="500" customFormat="1" ht="50.1" customHeight="1">
      <c r="A13" s="931"/>
      <c r="B13" s="931"/>
      <c r="C13" s="897" t="s">
        <v>423</v>
      </c>
      <c r="D13" s="895" t="s">
        <v>433</v>
      </c>
      <c r="E13" s="895" t="s">
        <v>433</v>
      </c>
      <c r="F13" s="619" t="s">
        <v>22</v>
      </c>
      <c r="G13" s="719">
        <v>3.7999999999999999E-2</v>
      </c>
      <c r="H13" s="719">
        <v>3.6999999999999998E-2</v>
      </c>
      <c r="I13" s="719">
        <v>6.0999999999999999E-2</v>
      </c>
      <c r="J13" s="719">
        <v>9.8000000000000004E-2</v>
      </c>
      <c r="K13" s="719">
        <v>9.8000000000000004E-2</v>
      </c>
      <c r="L13" s="719">
        <v>0.104</v>
      </c>
      <c r="M13" s="720">
        <v>9.8000000000000004E-2</v>
      </c>
      <c r="N13" s="720">
        <v>9.8000000000000004E-2</v>
      </c>
      <c r="O13" s="720">
        <v>0.10100000000000001</v>
      </c>
      <c r="P13" s="720">
        <v>9.8000000000000004E-2</v>
      </c>
      <c r="Q13" s="720">
        <v>9.8000000000000004E-2</v>
      </c>
      <c r="R13" s="720">
        <v>7.0999999999999994E-2</v>
      </c>
      <c r="S13" s="617">
        <f t="shared" si="0"/>
        <v>0.99999999999999989</v>
      </c>
      <c r="T13" s="952"/>
      <c r="U13" s="902">
        <v>2.7900000000000001E-2</v>
      </c>
      <c r="V13" s="897" t="s">
        <v>492</v>
      </c>
    </row>
    <row r="14" spans="1:23" s="500" customFormat="1" ht="50.1" customHeight="1" thickBot="1">
      <c r="A14" s="931"/>
      <c r="B14" s="940"/>
      <c r="C14" s="898"/>
      <c r="D14" s="896"/>
      <c r="E14" s="896"/>
      <c r="F14" s="620" t="s">
        <v>23</v>
      </c>
      <c r="G14" s="721">
        <v>3.7999999999999999E-2</v>
      </c>
      <c r="H14" s="525">
        <v>3.6999999999999998E-2</v>
      </c>
      <c r="I14" s="525">
        <v>6.0999999999999999E-2</v>
      </c>
      <c r="J14" s="525"/>
      <c r="K14" s="525"/>
      <c r="L14" s="525"/>
      <c r="M14" s="526"/>
      <c r="N14" s="526"/>
      <c r="O14" s="526"/>
      <c r="P14" s="526"/>
      <c r="Q14" s="526"/>
      <c r="R14" s="526"/>
      <c r="S14" s="618">
        <f t="shared" si="0"/>
        <v>0.13600000000000001</v>
      </c>
      <c r="T14" s="903"/>
      <c r="U14" s="903"/>
      <c r="V14" s="898"/>
    </row>
    <row r="15" spans="1:23" s="500" customFormat="1" ht="56.25" customHeight="1">
      <c r="A15" s="931"/>
      <c r="B15" s="945" t="s">
        <v>310</v>
      </c>
      <c r="C15" s="948" t="s">
        <v>426</v>
      </c>
      <c r="D15" s="944" t="s">
        <v>433</v>
      </c>
      <c r="E15" s="944"/>
      <c r="F15" s="619" t="s">
        <v>22</v>
      </c>
      <c r="G15" s="366"/>
      <c r="H15" s="366">
        <v>9.4E-2</v>
      </c>
      <c r="I15" s="366">
        <v>9.4E-2</v>
      </c>
      <c r="J15" s="366">
        <v>9.8000000000000004E-2</v>
      </c>
      <c r="K15" s="366">
        <v>9.8000000000000004E-2</v>
      </c>
      <c r="L15" s="366">
        <v>9.9000000000000005E-2</v>
      </c>
      <c r="M15" s="366">
        <v>9.9000000000000005E-2</v>
      </c>
      <c r="N15" s="366">
        <v>0.1</v>
      </c>
      <c r="O15" s="366">
        <v>0.1</v>
      </c>
      <c r="P15" s="366">
        <v>9.4E-2</v>
      </c>
      <c r="Q15" s="366">
        <v>8.2000000000000003E-2</v>
      </c>
      <c r="R15" s="366">
        <v>4.2000000000000003E-2</v>
      </c>
      <c r="S15" s="617">
        <f>SUM(G15:R15)</f>
        <v>0.99999999999999989</v>
      </c>
      <c r="T15" s="901">
        <v>0.1017</v>
      </c>
      <c r="U15" s="901">
        <v>0.1011</v>
      </c>
      <c r="V15" s="897" t="s">
        <v>493</v>
      </c>
    </row>
    <row r="16" spans="1:23" s="500" customFormat="1" ht="56.25" customHeight="1" thickBot="1">
      <c r="A16" s="931"/>
      <c r="B16" s="946"/>
      <c r="C16" s="904"/>
      <c r="D16" s="905"/>
      <c r="E16" s="905"/>
      <c r="F16" s="620" t="s">
        <v>23</v>
      </c>
      <c r="G16" s="366"/>
      <c r="H16" s="366">
        <v>9.4E-2</v>
      </c>
      <c r="I16" s="366">
        <v>9.4E-2</v>
      </c>
      <c r="J16" s="366"/>
      <c r="K16" s="366"/>
      <c r="L16" s="366"/>
      <c r="M16" s="360"/>
      <c r="N16" s="360"/>
      <c r="O16" s="360"/>
      <c r="P16" s="360"/>
      <c r="Q16" s="360"/>
      <c r="R16" s="360"/>
      <c r="S16" s="618">
        <f t="shared" ref="S16:S26" si="1">SUM(G16:R16)</f>
        <v>0.188</v>
      </c>
      <c r="T16" s="950"/>
      <c r="U16" s="950"/>
      <c r="V16" s="894"/>
    </row>
    <row r="17" spans="1:33" s="500" customFormat="1" ht="50.1" customHeight="1">
      <c r="A17" s="931"/>
      <c r="B17" s="946"/>
      <c r="C17" s="956" t="s">
        <v>427</v>
      </c>
      <c r="D17" s="905" t="s">
        <v>433</v>
      </c>
      <c r="E17" s="905"/>
      <c r="F17" s="619" t="s">
        <v>22</v>
      </c>
      <c r="G17" s="366"/>
      <c r="H17" s="366"/>
      <c r="I17" s="366"/>
      <c r="J17" s="366">
        <v>0.25</v>
      </c>
      <c r="K17" s="366">
        <v>0.25</v>
      </c>
      <c r="L17" s="366"/>
      <c r="M17" s="360"/>
      <c r="N17" s="360"/>
      <c r="O17" s="360"/>
      <c r="P17" s="360"/>
      <c r="Q17" s="366">
        <v>0.25</v>
      </c>
      <c r="R17" s="366">
        <v>0.25</v>
      </c>
      <c r="S17" s="617">
        <f>SUM(G17:R17)</f>
        <v>1</v>
      </c>
      <c r="T17" s="950"/>
      <c r="U17" s="950">
        <v>5.9999999999999995E-4</v>
      </c>
      <c r="V17" s="897" t="s">
        <v>491</v>
      </c>
    </row>
    <row r="18" spans="1:33" s="500" customFormat="1" ht="50.1" customHeight="1" thickBot="1">
      <c r="A18" s="931"/>
      <c r="B18" s="946"/>
      <c r="C18" s="941"/>
      <c r="D18" s="942"/>
      <c r="E18" s="942"/>
      <c r="F18" s="620" t="s">
        <v>23</v>
      </c>
      <c r="G18" s="366"/>
      <c r="H18" s="366"/>
      <c r="I18" s="366"/>
      <c r="J18" s="366"/>
      <c r="K18" s="366"/>
      <c r="L18" s="366"/>
      <c r="M18" s="360"/>
      <c r="N18" s="360"/>
      <c r="O18" s="360"/>
      <c r="P18" s="360"/>
      <c r="Q18" s="360"/>
      <c r="R18" s="360"/>
      <c r="S18" s="618">
        <f t="shared" si="1"/>
        <v>0</v>
      </c>
      <c r="T18" s="950"/>
      <c r="U18" s="950"/>
      <c r="V18" s="894"/>
    </row>
    <row r="19" spans="1:33" s="500" customFormat="1" ht="105" customHeight="1">
      <c r="A19" s="931"/>
      <c r="B19" s="945" t="s">
        <v>311</v>
      </c>
      <c r="C19" s="948" t="s">
        <v>428</v>
      </c>
      <c r="D19" s="944" t="s">
        <v>433</v>
      </c>
      <c r="E19" s="944" t="s">
        <v>433</v>
      </c>
      <c r="F19" s="619" t="s">
        <v>22</v>
      </c>
      <c r="G19" s="717">
        <v>0.05</v>
      </c>
      <c r="H19" s="717">
        <v>0.05</v>
      </c>
      <c r="I19" s="717">
        <v>0.09</v>
      </c>
      <c r="J19" s="717">
        <v>0.09</v>
      </c>
      <c r="K19" s="717">
        <v>0.09</v>
      </c>
      <c r="L19" s="717">
        <v>0.09</v>
      </c>
      <c r="M19" s="717">
        <v>0.09</v>
      </c>
      <c r="N19" s="717">
        <v>0.09</v>
      </c>
      <c r="O19" s="717">
        <v>0.09</v>
      </c>
      <c r="P19" s="717">
        <v>0.09</v>
      </c>
      <c r="Q19" s="717">
        <v>0.09</v>
      </c>
      <c r="R19" s="717">
        <v>0.09</v>
      </c>
      <c r="S19" s="617">
        <f t="shared" si="1"/>
        <v>0.99999999999999978</v>
      </c>
      <c r="T19" s="949">
        <v>8.5400000000000004E-2</v>
      </c>
      <c r="U19" s="900">
        <v>3.1699999999999999E-2</v>
      </c>
      <c r="V19" s="953" t="s">
        <v>495</v>
      </c>
      <c r="W19" s="524"/>
      <c r="X19" s="501"/>
      <c r="Y19" s="622"/>
    </row>
    <row r="20" spans="1:33" s="500" customFormat="1" ht="105" customHeight="1" thickBot="1">
      <c r="A20" s="931"/>
      <c r="B20" s="946"/>
      <c r="C20" s="904"/>
      <c r="D20" s="905"/>
      <c r="E20" s="905"/>
      <c r="F20" s="620" t="s">
        <v>23</v>
      </c>
      <c r="G20" s="360">
        <v>2.5000000000000001E-2</v>
      </c>
      <c r="H20" s="360">
        <v>0.05</v>
      </c>
      <c r="I20" s="360">
        <v>9.3999999999999972E-2</v>
      </c>
      <c r="J20" s="360"/>
      <c r="K20" s="360"/>
      <c r="L20" s="360"/>
      <c r="M20" s="360"/>
      <c r="N20" s="360"/>
      <c r="O20" s="360"/>
      <c r="P20" s="360"/>
      <c r="Q20" s="360"/>
      <c r="R20" s="360"/>
      <c r="S20" s="618">
        <f t="shared" si="1"/>
        <v>0.16899999999999998</v>
      </c>
      <c r="T20" s="950"/>
      <c r="U20" s="901"/>
      <c r="V20" s="954"/>
      <c r="W20" s="524"/>
      <c r="X20" s="501"/>
      <c r="Y20" s="622"/>
    </row>
    <row r="21" spans="1:33" s="500" customFormat="1" ht="131.25" customHeight="1">
      <c r="A21" s="931"/>
      <c r="B21" s="946"/>
      <c r="C21" s="904" t="s">
        <v>429</v>
      </c>
      <c r="D21" s="905" t="s">
        <v>433</v>
      </c>
      <c r="E21" s="905" t="s">
        <v>433</v>
      </c>
      <c r="F21" s="619" t="s">
        <v>22</v>
      </c>
      <c r="G21" s="360">
        <v>0.05</v>
      </c>
      <c r="H21" s="360">
        <v>0.05</v>
      </c>
      <c r="I21" s="360">
        <v>0.09</v>
      </c>
      <c r="J21" s="360">
        <v>0.09</v>
      </c>
      <c r="K21" s="360">
        <v>0.09</v>
      </c>
      <c r="L21" s="360">
        <v>0.09</v>
      </c>
      <c r="M21" s="360">
        <v>0.09</v>
      </c>
      <c r="N21" s="360">
        <v>0.09</v>
      </c>
      <c r="O21" s="360">
        <v>0.09</v>
      </c>
      <c r="P21" s="360">
        <v>0.09</v>
      </c>
      <c r="Q21" s="360">
        <v>0.09</v>
      </c>
      <c r="R21" s="360">
        <v>0.09</v>
      </c>
      <c r="S21" s="617">
        <f t="shared" si="1"/>
        <v>0.99999999999999978</v>
      </c>
      <c r="T21" s="950"/>
      <c r="U21" s="902">
        <v>1.0999999999999999E-2</v>
      </c>
      <c r="V21" s="955" t="s">
        <v>496</v>
      </c>
      <c r="W21" s="524"/>
    </row>
    <row r="22" spans="1:33" s="500" customFormat="1" ht="131.25" customHeight="1" thickBot="1">
      <c r="A22" s="931"/>
      <c r="B22" s="946"/>
      <c r="C22" s="904"/>
      <c r="D22" s="905"/>
      <c r="E22" s="905"/>
      <c r="F22" s="620" t="s">
        <v>23</v>
      </c>
      <c r="G22" s="360">
        <v>0.05</v>
      </c>
      <c r="H22" s="360">
        <v>0.05</v>
      </c>
      <c r="I22" s="360">
        <v>0.09</v>
      </c>
      <c r="J22" s="360"/>
      <c r="K22" s="360"/>
      <c r="L22" s="360"/>
      <c r="M22" s="360"/>
      <c r="N22" s="360"/>
      <c r="O22" s="360"/>
      <c r="P22" s="360"/>
      <c r="Q22" s="360"/>
      <c r="R22" s="360"/>
      <c r="S22" s="618">
        <f t="shared" si="1"/>
        <v>0.19</v>
      </c>
      <c r="T22" s="950"/>
      <c r="U22" s="901"/>
      <c r="V22" s="954"/>
      <c r="W22" s="524"/>
    </row>
    <row r="23" spans="1:33" s="500" customFormat="1" ht="92.25" customHeight="1">
      <c r="A23" s="931"/>
      <c r="B23" s="946"/>
      <c r="C23" s="904" t="s">
        <v>430</v>
      </c>
      <c r="D23" s="905" t="s">
        <v>433</v>
      </c>
      <c r="E23" s="905" t="s">
        <v>433</v>
      </c>
      <c r="F23" s="619" t="s">
        <v>22</v>
      </c>
      <c r="G23" s="360">
        <v>0.05</v>
      </c>
      <c r="H23" s="360">
        <v>0.05</v>
      </c>
      <c r="I23" s="360">
        <v>0.09</v>
      </c>
      <c r="J23" s="360">
        <v>0.09</v>
      </c>
      <c r="K23" s="360">
        <v>0.09</v>
      </c>
      <c r="L23" s="360">
        <v>0.09</v>
      </c>
      <c r="M23" s="360">
        <v>0.09</v>
      </c>
      <c r="N23" s="360">
        <v>0.09</v>
      </c>
      <c r="O23" s="360">
        <v>0.09</v>
      </c>
      <c r="P23" s="360">
        <v>0.09</v>
      </c>
      <c r="Q23" s="360">
        <v>0.09</v>
      </c>
      <c r="R23" s="360">
        <v>0.09</v>
      </c>
      <c r="S23" s="617">
        <f t="shared" si="1"/>
        <v>0.99999999999999978</v>
      </c>
      <c r="T23" s="950"/>
      <c r="U23" s="902">
        <v>3.1699999999999999E-2</v>
      </c>
      <c r="V23" s="904" t="s">
        <v>497</v>
      </c>
    </row>
    <row r="24" spans="1:33" s="500" customFormat="1" ht="92.25" customHeight="1" thickBot="1">
      <c r="A24" s="931"/>
      <c r="B24" s="946"/>
      <c r="C24" s="904"/>
      <c r="D24" s="905"/>
      <c r="E24" s="905"/>
      <c r="F24" s="620" t="s">
        <v>23</v>
      </c>
      <c r="G24" s="722">
        <v>0.05</v>
      </c>
      <c r="H24" s="360">
        <v>0.05</v>
      </c>
      <c r="I24" s="360">
        <v>0.09</v>
      </c>
      <c r="J24" s="360"/>
      <c r="K24" s="360"/>
      <c r="L24" s="360"/>
      <c r="M24" s="360"/>
      <c r="N24" s="360"/>
      <c r="O24" s="360"/>
      <c r="P24" s="360"/>
      <c r="Q24" s="360"/>
      <c r="R24" s="360"/>
      <c r="S24" s="618">
        <f t="shared" si="1"/>
        <v>0.19</v>
      </c>
      <c r="T24" s="950"/>
      <c r="U24" s="901"/>
      <c r="V24" s="904"/>
    </row>
    <row r="25" spans="1:33" s="500" customFormat="1" ht="95.25" customHeight="1">
      <c r="A25" s="931"/>
      <c r="B25" s="946"/>
      <c r="C25" s="904" t="s">
        <v>431</v>
      </c>
      <c r="D25" s="905" t="s">
        <v>433</v>
      </c>
      <c r="E25" s="905" t="s">
        <v>433</v>
      </c>
      <c r="F25" s="619" t="s">
        <v>22</v>
      </c>
      <c r="G25" s="360">
        <v>0.05</v>
      </c>
      <c r="H25" s="360"/>
      <c r="I25" s="360">
        <v>9.5000000000000001E-2</v>
      </c>
      <c r="J25" s="360">
        <v>9.5000000000000001E-2</v>
      </c>
      <c r="K25" s="360">
        <v>9.5000000000000001E-2</v>
      </c>
      <c r="L25" s="360">
        <v>9.5000000000000001E-2</v>
      </c>
      <c r="M25" s="360">
        <v>9.5000000000000001E-2</v>
      </c>
      <c r="N25" s="360">
        <v>9.5000000000000001E-2</v>
      </c>
      <c r="O25" s="360">
        <v>9.5000000000000001E-2</v>
      </c>
      <c r="P25" s="360">
        <v>9.5000000000000001E-2</v>
      </c>
      <c r="Q25" s="360">
        <v>9.5000000000000001E-2</v>
      </c>
      <c r="R25" s="360">
        <v>9.5000000000000001E-2</v>
      </c>
      <c r="S25" s="617">
        <f t="shared" si="1"/>
        <v>0.99999999999999989</v>
      </c>
      <c r="T25" s="950"/>
      <c r="U25" s="902">
        <v>1.0999999999999999E-2</v>
      </c>
      <c r="V25" s="904" t="s">
        <v>498</v>
      </c>
    </row>
    <row r="26" spans="1:33" s="500" customFormat="1" ht="95.25" customHeight="1" thickBot="1">
      <c r="A26" s="932"/>
      <c r="B26" s="947"/>
      <c r="C26" s="941"/>
      <c r="D26" s="942"/>
      <c r="E26" s="942"/>
      <c r="F26" s="620" t="s">
        <v>23</v>
      </c>
      <c r="G26" s="723">
        <v>0.05</v>
      </c>
      <c r="H26" s="525"/>
      <c r="I26" s="525">
        <v>9.5000000000000001E-2</v>
      </c>
      <c r="J26" s="525"/>
      <c r="K26" s="525"/>
      <c r="L26" s="525"/>
      <c r="M26" s="526"/>
      <c r="N26" s="526"/>
      <c r="O26" s="526"/>
      <c r="P26" s="526"/>
      <c r="Q26" s="526"/>
      <c r="R26" s="526"/>
      <c r="S26" s="618">
        <f t="shared" si="1"/>
        <v>0.14500000000000002</v>
      </c>
      <c r="T26" s="951"/>
      <c r="U26" s="903"/>
      <c r="V26" s="941"/>
    </row>
    <row r="27" spans="1:33" s="14" customFormat="1" ht="27.75" customHeight="1" thickBot="1">
      <c r="A27" s="925" t="s">
        <v>24</v>
      </c>
      <c r="B27" s="913"/>
      <c r="C27" s="913"/>
      <c r="D27" s="913"/>
      <c r="E27" s="913"/>
      <c r="F27" s="913"/>
      <c r="G27" s="913"/>
      <c r="H27" s="913"/>
      <c r="I27" s="913"/>
      <c r="J27" s="913"/>
      <c r="K27" s="913"/>
      <c r="L27" s="913"/>
      <c r="M27" s="913"/>
      <c r="N27" s="913"/>
      <c r="O27" s="913"/>
      <c r="P27" s="913"/>
      <c r="Q27" s="913"/>
      <c r="R27" s="913"/>
      <c r="S27" s="913"/>
      <c r="T27" s="623">
        <f>SUM(T9:T26)</f>
        <v>1</v>
      </c>
      <c r="U27" s="624">
        <f>SUM(U9:U26)</f>
        <v>0.99999999999999989</v>
      </c>
      <c r="V27" s="55"/>
      <c r="W27" s="13"/>
      <c r="X27" s="13"/>
      <c r="Y27" s="13"/>
      <c r="Z27" s="13"/>
      <c r="AA27" s="13"/>
      <c r="AB27" s="13"/>
      <c r="AC27" s="13"/>
      <c r="AD27" s="13"/>
      <c r="AE27" s="13"/>
      <c r="AF27" s="13"/>
      <c r="AG27" s="13"/>
    </row>
    <row r="28" spans="1:33">
      <c r="A28" s="12"/>
      <c r="B28" s="12"/>
      <c r="C28" s="18"/>
      <c r="D28" s="12"/>
      <c r="E28" s="12"/>
      <c r="F28" s="12"/>
      <c r="G28" s="12"/>
      <c r="H28" s="12"/>
      <c r="I28" s="12"/>
      <c r="J28" s="12"/>
      <c r="K28" s="12"/>
      <c r="L28" s="12"/>
      <c r="M28" s="12"/>
      <c r="N28" s="15"/>
      <c r="O28" s="15"/>
      <c r="P28" s="15"/>
      <c r="Q28" s="15"/>
      <c r="R28" s="15"/>
      <c r="S28" s="15"/>
      <c r="T28" s="15"/>
      <c r="U28" s="15"/>
    </row>
    <row r="29" spans="1:33">
      <c r="A29" s="12"/>
      <c r="B29" s="12"/>
      <c r="C29" s="18"/>
      <c r="D29" s="12"/>
      <c r="E29" s="12"/>
      <c r="F29" s="12"/>
      <c r="G29" s="12"/>
      <c r="H29" s="12"/>
      <c r="I29" s="12"/>
      <c r="J29" s="12"/>
      <c r="K29" s="12"/>
      <c r="L29" s="12"/>
      <c r="M29" s="12"/>
      <c r="N29" s="15"/>
      <c r="O29" s="15"/>
      <c r="P29" s="15"/>
      <c r="Q29" s="15"/>
      <c r="R29" s="527"/>
      <c r="S29" s="15"/>
      <c r="T29" s="15"/>
      <c r="U29" s="15"/>
    </row>
    <row r="30" spans="1:33" ht="15" customHeight="1">
      <c r="B30" s="31" t="s">
        <v>40</v>
      </c>
      <c r="C30" s="4"/>
      <c r="D30" s="4"/>
      <c r="E30" s="4"/>
      <c r="F30" s="4"/>
      <c r="G30" s="4"/>
      <c r="H30" s="4"/>
      <c r="I30" s="21"/>
      <c r="J30" s="12"/>
      <c r="K30" s="12"/>
      <c r="L30" s="12"/>
      <c r="M30" s="12"/>
      <c r="N30" s="12"/>
      <c r="O30" s="15"/>
      <c r="P30" s="15"/>
      <c r="Q30" s="15"/>
      <c r="R30" s="15"/>
      <c r="S30" s="15"/>
      <c r="T30" s="15"/>
      <c r="U30" s="15"/>
    </row>
    <row r="31" spans="1:33" ht="30.75" customHeight="1">
      <c r="B31" s="86" t="s">
        <v>41</v>
      </c>
      <c r="C31" s="933" t="s">
        <v>42</v>
      </c>
      <c r="D31" s="934"/>
      <c r="E31" s="934"/>
      <c r="F31" s="934"/>
      <c r="G31" s="934"/>
      <c r="H31" s="934"/>
      <c r="I31" s="935"/>
      <c r="J31" s="936" t="s">
        <v>43</v>
      </c>
      <c r="K31" s="937"/>
      <c r="L31" s="937"/>
      <c r="M31" s="937"/>
      <c r="N31" s="937"/>
      <c r="O31" s="937"/>
      <c r="P31" s="938"/>
      <c r="Q31" s="15"/>
      <c r="R31" s="15"/>
      <c r="S31" s="15"/>
      <c r="T31" s="15"/>
      <c r="U31" s="15"/>
    </row>
    <row r="32" spans="1:33" ht="30.75" customHeight="1">
      <c r="A32" s="12"/>
      <c r="B32" s="91">
        <v>12</v>
      </c>
      <c r="C32" s="724" t="s">
        <v>120</v>
      </c>
      <c r="D32" s="724"/>
      <c r="E32" s="724"/>
      <c r="F32" s="724"/>
      <c r="G32" s="724"/>
      <c r="H32" s="724"/>
      <c r="I32" s="724"/>
      <c r="J32" s="724" t="s">
        <v>122</v>
      </c>
      <c r="K32" s="724"/>
      <c r="L32" s="724"/>
      <c r="M32" s="724"/>
      <c r="N32" s="724"/>
      <c r="O32" s="724"/>
      <c r="P32" s="724"/>
      <c r="Q32" s="15"/>
      <c r="R32" s="15"/>
      <c r="S32" s="15"/>
      <c r="T32" s="15"/>
      <c r="U32" s="15"/>
    </row>
    <row r="33" spans="1:21" ht="30.75" customHeight="1">
      <c r="A33" s="12"/>
      <c r="B33" s="91">
        <v>13</v>
      </c>
      <c r="C33" s="724" t="s">
        <v>291</v>
      </c>
      <c r="D33" s="724"/>
      <c r="E33" s="724"/>
      <c r="F33" s="724"/>
      <c r="G33" s="724"/>
      <c r="H33" s="724"/>
      <c r="I33" s="724"/>
      <c r="J33" s="724" t="s">
        <v>292</v>
      </c>
      <c r="K33" s="724"/>
      <c r="L33" s="724"/>
      <c r="M33" s="724"/>
      <c r="N33" s="724"/>
      <c r="O33" s="724"/>
      <c r="P33" s="724"/>
      <c r="Q33" s="15"/>
      <c r="R33" s="15"/>
      <c r="S33" s="15"/>
      <c r="T33" s="15"/>
      <c r="U33" s="15"/>
    </row>
    <row r="34" spans="1:21">
      <c r="A34" s="12"/>
      <c r="Q34" s="15"/>
      <c r="R34" s="15"/>
      <c r="S34" s="15"/>
      <c r="T34" s="15"/>
      <c r="U34" s="15"/>
    </row>
    <row r="35" spans="1:21">
      <c r="A35" s="12"/>
      <c r="Q35" s="15"/>
      <c r="R35" s="15"/>
      <c r="S35" s="15"/>
      <c r="T35" s="15"/>
      <c r="U35" s="15"/>
    </row>
    <row r="36" spans="1:21">
      <c r="A36" s="12"/>
      <c r="B36" s="12"/>
      <c r="C36" s="18"/>
      <c r="D36" s="12"/>
      <c r="E36" s="12"/>
      <c r="F36" s="12"/>
      <c r="G36" s="12"/>
      <c r="H36" s="12"/>
      <c r="I36" s="12"/>
      <c r="J36" s="12"/>
      <c r="K36" s="12"/>
      <c r="L36" s="12"/>
      <c r="M36" s="12"/>
      <c r="N36" s="15"/>
      <c r="O36" s="15"/>
      <c r="P36" s="15"/>
      <c r="Q36" s="15"/>
      <c r="R36" s="15"/>
      <c r="S36" s="15"/>
      <c r="T36" s="15"/>
      <c r="U36" s="15"/>
    </row>
    <row r="37" spans="1:21">
      <c r="A37" s="12"/>
      <c r="B37" s="12"/>
      <c r="C37" s="18"/>
      <c r="D37" s="12"/>
      <c r="E37" s="12"/>
      <c r="F37" s="12"/>
      <c r="G37" s="12"/>
      <c r="H37" s="12"/>
      <c r="I37" s="12"/>
      <c r="J37" s="12"/>
      <c r="K37" s="12"/>
      <c r="L37" s="12"/>
      <c r="M37" s="12"/>
      <c r="N37" s="15"/>
      <c r="O37" s="15"/>
      <c r="P37" s="15"/>
      <c r="Q37" s="15"/>
      <c r="R37" s="15"/>
      <c r="S37" s="15"/>
      <c r="T37" s="15"/>
      <c r="U37" s="15"/>
    </row>
    <row r="38" spans="1:21">
      <c r="A38" s="12"/>
      <c r="B38" s="12"/>
      <c r="C38" s="18"/>
      <c r="D38" s="12"/>
      <c r="E38" s="12"/>
      <c r="F38" s="12"/>
      <c r="G38" s="12"/>
      <c r="H38" s="12"/>
      <c r="I38" s="12"/>
      <c r="J38" s="12"/>
      <c r="K38" s="12"/>
      <c r="L38" s="12"/>
      <c r="M38" s="12"/>
      <c r="N38" s="15"/>
      <c r="O38" s="15"/>
      <c r="P38" s="15"/>
      <c r="Q38" s="15"/>
      <c r="R38" s="15"/>
      <c r="S38" s="15"/>
      <c r="T38" s="15"/>
      <c r="U38" s="15"/>
    </row>
    <row r="39" spans="1:21">
      <c r="A39" s="12"/>
      <c r="B39" s="12"/>
      <c r="C39" s="18"/>
      <c r="D39" s="12"/>
      <c r="E39" s="12"/>
      <c r="F39" s="12"/>
      <c r="G39" s="12"/>
      <c r="H39" s="12"/>
      <c r="I39" s="12"/>
      <c r="J39" s="12"/>
      <c r="K39" s="12"/>
      <c r="L39" s="12"/>
      <c r="M39" s="12"/>
      <c r="N39" s="15"/>
      <c r="O39" s="15"/>
      <c r="P39" s="15"/>
      <c r="Q39" s="15"/>
      <c r="R39" s="15"/>
      <c r="S39" s="15"/>
      <c r="T39" s="15"/>
      <c r="U39" s="15"/>
    </row>
    <row r="40" spans="1:21">
      <c r="A40" s="12"/>
      <c r="B40" s="12"/>
      <c r="C40" s="18"/>
      <c r="D40" s="12"/>
      <c r="E40" s="12"/>
      <c r="F40" s="12"/>
      <c r="G40" s="12"/>
      <c r="H40" s="12"/>
      <c r="I40" s="12"/>
      <c r="J40" s="12"/>
      <c r="K40" s="12"/>
      <c r="L40" s="12"/>
      <c r="M40" s="12"/>
      <c r="N40" s="15"/>
      <c r="O40" s="15"/>
      <c r="P40" s="15"/>
      <c r="Q40" s="15"/>
      <c r="R40" s="15"/>
      <c r="S40" s="15"/>
      <c r="T40" s="15"/>
      <c r="U40" s="15"/>
    </row>
    <row r="41" spans="1:21">
      <c r="A41" s="12"/>
      <c r="B41" s="12"/>
      <c r="C41" s="18"/>
      <c r="D41" s="12"/>
      <c r="E41" s="12"/>
      <c r="F41" s="12"/>
      <c r="G41" s="12"/>
      <c r="H41" s="12"/>
      <c r="I41" s="12"/>
      <c r="J41" s="12"/>
      <c r="K41" s="12"/>
      <c r="L41" s="12"/>
      <c r="M41" s="12"/>
      <c r="N41" s="15"/>
      <c r="O41" s="15"/>
      <c r="P41" s="15"/>
      <c r="Q41" s="15"/>
      <c r="R41" s="15"/>
      <c r="S41" s="15"/>
      <c r="T41" s="15"/>
      <c r="U41" s="15"/>
    </row>
    <row r="42" spans="1:21">
      <c r="A42" s="12"/>
      <c r="B42" s="12"/>
      <c r="C42" s="18"/>
      <c r="D42" s="12"/>
      <c r="E42" s="12"/>
      <c r="F42" s="12"/>
      <c r="G42" s="12"/>
      <c r="H42" s="12"/>
      <c r="I42" s="12"/>
      <c r="J42" s="12"/>
      <c r="K42" s="12"/>
      <c r="L42" s="12"/>
      <c r="M42" s="12"/>
      <c r="N42" s="15"/>
      <c r="O42" s="15"/>
      <c r="P42" s="15"/>
      <c r="Q42" s="15"/>
      <c r="R42" s="15"/>
      <c r="S42" s="15"/>
      <c r="T42" s="15"/>
      <c r="U42" s="15"/>
    </row>
    <row r="43" spans="1:21">
      <c r="A43" s="12"/>
      <c r="B43" s="12"/>
      <c r="C43" s="18"/>
      <c r="D43" s="12"/>
      <c r="E43" s="12"/>
      <c r="F43" s="12"/>
      <c r="G43" s="12"/>
      <c r="H43" s="12"/>
      <c r="I43" s="12"/>
      <c r="J43" s="12"/>
      <c r="K43" s="12"/>
      <c r="L43" s="12"/>
      <c r="M43" s="12"/>
      <c r="N43" s="15"/>
      <c r="O43" s="15"/>
      <c r="P43" s="15"/>
      <c r="Q43" s="15"/>
      <c r="R43" s="15"/>
      <c r="S43" s="15"/>
      <c r="T43" s="15"/>
      <c r="U43" s="15"/>
    </row>
    <row r="44" spans="1:21">
      <c r="A44" s="12"/>
      <c r="B44" s="12"/>
      <c r="C44" s="18"/>
      <c r="D44" s="12"/>
      <c r="E44" s="12"/>
      <c r="F44" s="12"/>
      <c r="G44" s="12"/>
      <c r="H44" s="12"/>
      <c r="I44" s="12"/>
      <c r="J44" s="12"/>
      <c r="K44" s="12"/>
      <c r="L44" s="12"/>
      <c r="M44" s="12"/>
      <c r="N44" s="15"/>
      <c r="O44" s="15"/>
      <c r="P44" s="15"/>
      <c r="Q44" s="15"/>
      <c r="R44" s="15"/>
      <c r="S44" s="15"/>
      <c r="T44" s="15"/>
      <c r="U44" s="15"/>
    </row>
    <row r="45" spans="1:21">
      <c r="A45" s="12"/>
      <c r="B45" s="12"/>
      <c r="C45" s="18"/>
      <c r="D45" s="12"/>
      <c r="E45" s="12"/>
      <c r="F45" s="12"/>
      <c r="G45" s="12"/>
      <c r="H45" s="12"/>
      <c r="I45" s="12"/>
      <c r="J45" s="12"/>
      <c r="K45" s="12"/>
      <c r="L45" s="12"/>
      <c r="M45" s="12"/>
      <c r="N45" s="15"/>
      <c r="O45" s="15"/>
      <c r="P45" s="15"/>
      <c r="Q45" s="15"/>
      <c r="R45" s="15"/>
      <c r="S45" s="15"/>
      <c r="T45" s="15"/>
      <c r="U45" s="15"/>
    </row>
    <row r="46" spans="1:21">
      <c r="A46" s="12"/>
      <c r="B46" s="12"/>
      <c r="C46" s="18"/>
      <c r="D46" s="12"/>
      <c r="E46" s="12"/>
      <c r="F46" s="12"/>
      <c r="G46" s="12"/>
      <c r="H46" s="12"/>
      <c r="I46" s="12"/>
      <c r="J46" s="12"/>
      <c r="K46" s="12"/>
      <c r="L46" s="12"/>
      <c r="M46" s="12"/>
      <c r="N46" s="15"/>
      <c r="O46" s="15"/>
      <c r="P46" s="15"/>
      <c r="Q46" s="15"/>
      <c r="R46" s="15"/>
      <c r="S46" s="15"/>
      <c r="T46" s="15"/>
      <c r="U46" s="15"/>
    </row>
    <row r="47" spans="1:21">
      <c r="A47" s="12"/>
      <c r="B47" s="12"/>
      <c r="C47" s="18"/>
      <c r="D47" s="12"/>
      <c r="E47" s="12"/>
      <c r="F47" s="12"/>
      <c r="G47" s="12"/>
      <c r="H47" s="12"/>
      <c r="I47" s="12"/>
      <c r="J47" s="12"/>
      <c r="K47" s="12"/>
      <c r="L47" s="12"/>
      <c r="M47" s="12"/>
      <c r="N47" s="15"/>
      <c r="O47" s="15"/>
      <c r="P47" s="15"/>
      <c r="Q47" s="15"/>
      <c r="R47" s="15"/>
      <c r="S47" s="15"/>
      <c r="T47" s="15"/>
      <c r="U47" s="15"/>
    </row>
    <row r="48" spans="1:21">
      <c r="A48" s="12"/>
      <c r="B48" s="12"/>
      <c r="C48" s="18"/>
      <c r="D48" s="12"/>
      <c r="E48" s="12"/>
      <c r="F48" s="12"/>
      <c r="G48" s="12"/>
      <c r="H48" s="12"/>
      <c r="I48" s="12"/>
      <c r="J48" s="12"/>
      <c r="K48" s="12"/>
      <c r="L48" s="12"/>
      <c r="M48" s="12"/>
      <c r="N48" s="15"/>
      <c r="O48" s="15"/>
      <c r="P48" s="15"/>
      <c r="Q48" s="15"/>
      <c r="R48" s="15"/>
      <c r="S48" s="15"/>
      <c r="T48" s="15"/>
      <c r="U48" s="15"/>
    </row>
    <row r="49" spans="1:21">
      <c r="A49" s="12"/>
      <c r="B49" s="12"/>
      <c r="C49" s="18"/>
      <c r="D49" s="12"/>
      <c r="E49" s="12"/>
      <c r="F49" s="12"/>
      <c r="G49" s="12"/>
      <c r="H49" s="12"/>
      <c r="I49" s="12"/>
      <c r="J49" s="12"/>
      <c r="K49" s="12"/>
      <c r="L49" s="12"/>
      <c r="M49" s="12"/>
      <c r="N49" s="15"/>
      <c r="O49" s="15"/>
      <c r="P49" s="15"/>
      <c r="Q49" s="15"/>
      <c r="R49" s="15"/>
      <c r="S49" s="15"/>
      <c r="T49" s="15"/>
      <c r="U49" s="15"/>
    </row>
    <row r="50" spans="1:21">
      <c r="A50" s="12"/>
      <c r="B50" s="12"/>
      <c r="C50" s="18"/>
      <c r="D50" s="12"/>
      <c r="E50" s="12"/>
      <c r="F50" s="12"/>
      <c r="G50" s="12"/>
      <c r="H50" s="12"/>
      <c r="I50" s="12"/>
      <c r="J50" s="12"/>
      <c r="K50" s="12"/>
      <c r="L50" s="12"/>
      <c r="M50" s="12"/>
      <c r="N50" s="15"/>
      <c r="O50" s="15"/>
      <c r="P50" s="15"/>
      <c r="Q50" s="15"/>
      <c r="R50" s="15"/>
      <c r="S50" s="15"/>
      <c r="T50" s="15"/>
      <c r="U50" s="15"/>
    </row>
    <row r="51" spans="1:21">
      <c r="A51" s="12"/>
      <c r="B51" s="12"/>
      <c r="C51" s="18"/>
      <c r="D51" s="12"/>
      <c r="E51" s="12"/>
      <c r="F51" s="12"/>
      <c r="G51" s="12"/>
      <c r="H51" s="12"/>
      <c r="I51" s="12"/>
      <c r="J51" s="12"/>
      <c r="K51" s="12"/>
      <c r="L51" s="12"/>
      <c r="M51" s="12"/>
      <c r="N51" s="15"/>
      <c r="O51" s="15"/>
      <c r="P51" s="15"/>
      <c r="Q51" s="15"/>
      <c r="R51" s="15"/>
      <c r="S51" s="15"/>
      <c r="T51" s="15"/>
      <c r="U51" s="15"/>
    </row>
    <row r="52" spans="1:21">
      <c r="A52" s="12"/>
      <c r="B52" s="12"/>
      <c r="C52" s="18"/>
      <c r="D52" s="12"/>
      <c r="E52" s="12"/>
      <c r="F52" s="12"/>
      <c r="G52" s="12"/>
      <c r="H52" s="12"/>
      <c r="I52" s="12"/>
      <c r="J52" s="12"/>
      <c r="K52" s="12"/>
      <c r="L52" s="12"/>
      <c r="M52" s="12"/>
      <c r="N52" s="15"/>
      <c r="O52" s="15"/>
      <c r="P52" s="15"/>
      <c r="Q52" s="15"/>
      <c r="R52" s="15"/>
      <c r="S52" s="15"/>
      <c r="T52" s="15"/>
      <c r="U52" s="15"/>
    </row>
    <row r="53" spans="1:21">
      <c r="A53" s="12"/>
      <c r="B53" s="12"/>
      <c r="C53" s="18"/>
      <c r="D53" s="12"/>
      <c r="E53" s="12"/>
      <c r="F53" s="12"/>
      <c r="G53" s="12"/>
      <c r="H53" s="12"/>
      <c r="I53" s="12"/>
      <c r="J53" s="12"/>
      <c r="K53" s="12"/>
      <c r="L53" s="12"/>
      <c r="M53" s="12"/>
      <c r="N53" s="15"/>
      <c r="O53" s="15"/>
      <c r="P53" s="15"/>
      <c r="Q53" s="15"/>
      <c r="R53" s="15"/>
      <c r="S53" s="15"/>
      <c r="T53" s="15"/>
      <c r="U53" s="15"/>
    </row>
    <row r="54" spans="1:21">
      <c r="A54" s="12"/>
      <c r="B54" s="12"/>
      <c r="C54" s="18"/>
      <c r="D54" s="12"/>
      <c r="E54" s="12"/>
      <c r="F54" s="12"/>
      <c r="G54" s="12"/>
      <c r="H54" s="12"/>
      <c r="I54" s="12"/>
      <c r="J54" s="12"/>
      <c r="K54" s="12"/>
      <c r="L54" s="12"/>
      <c r="M54" s="12"/>
      <c r="N54" s="15"/>
      <c r="O54" s="15"/>
      <c r="P54" s="15"/>
      <c r="Q54" s="15"/>
      <c r="R54" s="15"/>
      <c r="S54" s="15"/>
      <c r="T54" s="15"/>
      <c r="U54" s="15"/>
    </row>
    <row r="55" spans="1:21">
      <c r="A55" s="12"/>
      <c r="B55" s="12"/>
      <c r="C55" s="18"/>
      <c r="D55" s="12"/>
      <c r="E55" s="12"/>
      <c r="F55" s="12"/>
      <c r="G55" s="12"/>
      <c r="H55" s="12"/>
      <c r="I55" s="12"/>
      <c r="J55" s="12"/>
      <c r="K55" s="12"/>
      <c r="L55" s="12"/>
      <c r="M55" s="12"/>
      <c r="N55" s="15"/>
      <c r="O55" s="15"/>
      <c r="P55" s="15"/>
      <c r="Q55" s="15"/>
      <c r="R55" s="15"/>
      <c r="S55" s="15"/>
      <c r="T55" s="15"/>
      <c r="U55" s="15"/>
    </row>
    <row r="56" spans="1:21">
      <c r="A56" s="12"/>
      <c r="B56" s="12"/>
      <c r="C56" s="18"/>
      <c r="D56" s="12"/>
      <c r="E56" s="12"/>
      <c r="F56" s="12"/>
      <c r="G56" s="12"/>
      <c r="H56" s="12"/>
      <c r="I56" s="12"/>
      <c r="J56" s="12"/>
      <c r="K56" s="12"/>
      <c r="L56" s="12"/>
      <c r="M56" s="12"/>
      <c r="N56" s="15"/>
      <c r="O56" s="15"/>
      <c r="P56" s="15"/>
      <c r="Q56" s="15"/>
      <c r="R56" s="15"/>
      <c r="S56" s="15"/>
      <c r="T56" s="15"/>
      <c r="U56" s="15"/>
    </row>
    <row r="57" spans="1:21">
      <c r="A57" s="12"/>
      <c r="B57" s="12"/>
      <c r="C57" s="18"/>
      <c r="D57" s="12"/>
      <c r="E57" s="12"/>
      <c r="F57" s="12"/>
      <c r="G57" s="12"/>
      <c r="H57" s="12"/>
      <c r="I57" s="12"/>
      <c r="J57" s="12"/>
      <c r="K57" s="12"/>
      <c r="L57" s="12"/>
      <c r="M57" s="12"/>
      <c r="N57" s="15"/>
      <c r="O57" s="15"/>
      <c r="P57" s="15"/>
      <c r="Q57" s="15"/>
      <c r="R57" s="15"/>
      <c r="S57" s="15"/>
      <c r="T57" s="15"/>
      <c r="U57" s="15"/>
    </row>
    <row r="58" spans="1:21">
      <c r="A58" s="12"/>
      <c r="B58" s="12"/>
      <c r="C58" s="18"/>
      <c r="D58" s="12"/>
      <c r="E58" s="12"/>
      <c r="F58" s="12"/>
      <c r="G58" s="12"/>
      <c r="H58" s="12"/>
      <c r="I58" s="12"/>
      <c r="J58" s="12"/>
      <c r="K58" s="12"/>
      <c r="L58" s="12"/>
      <c r="M58" s="12"/>
      <c r="N58" s="15"/>
      <c r="O58" s="15"/>
      <c r="P58" s="15"/>
      <c r="Q58" s="15"/>
      <c r="R58" s="15"/>
      <c r="S58" s="15"/>
      <c r="T58" s="15"/>
      <c r="U58" s="15"/>
    </row>
    <row r="59" spans="1:21">
      <c r="A59" s="12"/>
      <c r="B59" s="12"/>
      <c r="C59" s="18"/>
      <c r="D59" s="12"/>
      <c r="E59" s="12"/>
      <c r="F59" s="12"/>
      <c r="G59" s="12"/>
      <c r="H59" s="12"/>
      <c r="I59" s="12"/>
      <c r="J59" s="12"/>
      <c r="K59" s="12"/>
      <c r="L59" s="12"/>
      <c r="M59" s="12"/>
      <c r="N59" s="15"/>
      <c r="O59" s="15"/>
      <c r="P59" s="15"/>
      <c r="Q59" s="15"/>
      <c r="R59" s="15"/>
      <c r="S59" s="15"/>
      <c r="T59" s="15"/>
      <c r="U59" s="15"/>
    </row>
    <row r="60" spans="1:21">
      <c r="A60" s="12"/>
      <c r="B60" s="12"/>
      <c r="C60" s="18"/>
      <c r="D60" s="12"/>
      <c r="E60" s="12"/>
      <c r="F60" s="12"/>
      <c r="G60" s="12"/>
      <c r="H60" s="12"/>
      <c r="I60" s="12"/>
      <c r="J60" s="12"/>
      <c r="K60" s="12"/>
      <c r="L60" s="12"/>
      <c r="M60" s="12"/>
      <c r="N60" s="15"/>
      <c r="O60" s="15"/>
      <c r="P60" s="15"/>
      <c r="Q60" s="15"/>
      <c r="R60" s="15"/>
      <c r="S60" s="15"/>
      <c r="T60" s="15"/>
      <c r="U60" s="15"/>
    </row>
    <row r="61" spans="1:21">
      <c r="A61" s="12"/>
      <c r="B61" s="12"/>
      <c r="C61" s="18"/>
      <c r="D61" s="12"/>
      <c r="E61" s="12"/>
      <c r="F61" s="12"/>
      <c r="G61" s="12"/>
      <c r="H61" s="12"/>
      <c r="I61" s="12"/>
      <c r="J61" s="12"/>
      <c r="K61" s="12"/>
      <c r="L61" s="12"/>
      <c r="M61" s="12"/>
      <c r="N61" s="15"/>
      <c r="O61" s="15"/>
      <c r="P61" s="15"/>
      <c r="Q61" s="15"/>
      <c r="R61" s="15"/>
      <c r="S61" s="15"/>
      <c r="T61" s="15"/>
      <c r="U61" s="15"/>
    </row>
    <row r="62" spans="1:21">
      <c r="A62" s="12"/>
      <c r="B62" s="12"/>
      <c r="C62" s="18"/>
      <c r="D62" s="12"/>
      <c r="E62" s="12"/>
      <c r="F62" s="12"/>
      <c r="G62" s="12"/>
      <c r="H62" s="12"/>
      <c r="I62" s="12"/>
      <c r="J62" s="12"/>
      <c r="K62" s="12"/>
      <c r="L62" s="12"/>
      <c r="M62" s="12"/>
      <c r="N62" s="15"/>
      <c r="O62" s="15"/>
      <c r="P62" s="15"/>
      <c r="Q62" s="15"/>
      <c r="R62" s="15"/>
      <c r="S62" s="15"/>
      <c r="T62" s="15"/>
      <c r="U62" s="15"/>
    </row>
    <row r="63" spans="1:21">
      <c r="A63" s="12"/>
      <c r="B63" s="12"/>
      <c r="C63" s="18"/>
      <c r="D63" s="12"/>
      <c r="E63" s="12"/>
      <c r="F63" s="12"/>
      <c r="G63" s="12"/>
      <c r="H63" s="12"/>
      <c r="I63" s="12"/>
      <c r="J63" s="12"/>
      <c r="K63" s="12"/>
      <c r="L63" s="12"/>
      <c r="M63" s="12"/>
      <c r="N63" s="15"/>
      <c r="O63" s="15"/>
      <c r="P63" s="15"/>
      <c r="Q63" s="15"/>
      <c r="R63" s="15"/>
      <c r="S63" s="15"/>
      <c r="T63" s="15"/>
      <c r="U63" s="15"/>
    </row>
    <row r="64" spans="1:21">
      <c r="A64" s="12"/>
      <c r="B64" s="12"/>
      <c r="C64" s="18"/>
      <c r="D64" s="12"/>
      <c r="E64" s="12"/>
      <c r="F64" s="12"/>
      <c r="G64" s="12"/>
      <c r="H64" s="12"/>
      <c r="I64" s="12"/>
      <c r="J64" s="12"/>
      <c r="K64" s="12"/>
      <c r="L64" s="12"/>
      <c r="M64" s="12"/>
      <c r="N64" s="15"/>
      <c r="O64" s="15"/>
      <c r="P64" s="15"/>
      <c r="Q64" s="15"/>
      <c r="R64" s="15"/>
      <c r="S64" s="15"/>
      <c r="T64" s="15"/>
      <c r="U64" s="15"/>
    </row>
    <row r="65" spans="1:21">
      <c r="A65" s="12"/>
      <c r="B65" s="12"/>
      <c r="C65" s="18"/>
      <c r="D65" s="12"/>
      <c r="E65" s="12"/>
      <c r="F65" s="12"/>
      <c r="G65" s="12"/>
      <c r="H65" s="12"/>
      <c r="I65" s="12"/>
      <c r="J65" s="12"/>
      <c r="K65" s="12"/>
      <c r="L65" s="12"/>
      <c r="M65" s="12"/>
      <c r="N65" s="15"/>
      <c r="O65" s="15"/>
      <c r="P65" s="15"/>
      <c r="Q65" s="15"/>
      <c r="R65" s="15"/>
      <c r="S65" s="15"/>
      <c r="T65" s="15"/>
      <c r="U65" s="15"/>
    </row>
    <row r="66" spans="1:21">
      <c r="A66" s="12"/>
      <c r="B66" s="12"/>
      <c r="C66" s="18"/>
      <c r="D66" s="12"/>
      <c r="E66" s="12"/>
      <c r="F66" s="12"/>
      <c r="G66" s="12"/>
      <c r="H66" s="12"/>
      <c r="I66" s="12"/>
      <c r="J66" s="12"/>
      <c r="K66" s="12"/>
      <c r="L66" s="12"/>
      <c r="M66" s="12"/>
      <c r="N66" s="15"/>
      <c r="O66" s="15"/>
      <c r="P66" s="15"/>
      <c r="Q66" s="15"/>
      <c r="R66" s="15"/>
      <c r="S66" s="15"/>
      <c r="T66" s="15"/>
      <c r="U66" s="15"/>
    </row>
    <row r="67" spans="1:21">
      <c r="A67" s="12"/>
      <c r="B67" s="12"/>
      <c r="C67" s="18"/>
      <c r="D67" s="12"/>
      <c r="E67" s="12"/>
      <c r="F67" s="12"/>
      <c r="G67" s="12"/>
      <c r="H67" s="12"/>
      <c r="I67" s="12"/>
      <c r="J67" s="12"/>
      <c r="K67" s="12"/>
      <c r="L67" s="12"/>
      <c r="M67" s="12"/>
      <c r="N67" s="15"/>
      <c r="O67" s="15"/>
      <c r="P67" s="15"/>
      <c r="Q67" s="15"/>
      <c r="R67" s="15"/>
      <c r="S67" s="15"/>
      <c r="T67" s="15"/>
      <c r="U67" s="15"/>
    </row>
    <row r="68" spans="1:21">
      <c r="A68" s="12"/>
      <c r="B68" s="12"/>
      <c r="C68" s="18"/>
      <c r="D68" s="12"/>
      <c r="E68" s="12"/>
      <c r="F68" s="12"/>
      <c r="G68" s="12"/>
      <c r="H68" s="12"/>
      <c r="I68" s="12"/>
      <c r="J68" s="12"/>
      <c r="K68" s="12"/>
      <c r="L68" s="12"/>
      <c r="M68" s="12"/>
      <c r="N68" s="15"/>
      <c r="O68" s="15"/>
      <c r="P68" s="15"/>
      <c r="Q68" s="15"/>
      <c r="R68" s="15"/>
      <c r="S68" s="15"/>
      <c r="T68" s="15"/>
      <c r="U68" s="15"/>
    </row>
    <row r="69" spans="1:21">
      <c r="A69" s="12"/>
      <c r="B69" s="12"/>
      <c r="C69" s="18"/>
      <c r="D69" s="12"/>
      <c r="E69" s="12"/>
      <c r="F69" s="12"/>
      <c r="G69" s="12"/>
      <c r="H69" s="12"/>
      <c r="I69" s="12"/>
      <c r="J69" s="12"/>
      <c r="K69" s="12"/>
      <c r="L69" s="12"/>
      <c r="M69" s="12"/>
      <c r="N69" s="15"/>
      <c r="O69" s="15"/>
      <c r="P69" s="15"/>
      <c r="Q69" s="15"/>
      <c r="R69" s="15"/>
      <c r="S69" s="15"/>
      <c r="T69" s="15"/>
      <c r="U69" s="15"/>
    </row>
    <row r="70" spans="1:21">
      <c r="A70" s="12"/>
      <c r="B70" s="12"/>
      <c r="C70" s="18"/>
      <c r="D70" s="12"/>
      <c r="E70" s="12"/>
      <c r="F70" s="12"/>
      <c r="G70" s="12"/>
      <c r="H70" s="12"/>
      <c r="I70" s="12"/>
      <c r="J70" s="12"/>
      <c r="K70" s="12"/>
      <c r="L70" s="12"/>
      <c r="M70" s="12"/>
      <c r="N70" s="15"/>
      <c r="O70" s="15"/>
      <c r="P70" s="15"/>
      <c r="Q70" s="15"/>
      <c r="R70" s="15"/>
      <c r="S70" s="15"/>
      <c r="T70" s="15"/>
      <c r="U70" s="15"/>
    </row>
    <row r="71" spans="1:21">
      <c r="A71" s="12"/>
      <c r="B71" s="12"/>
      <c r="C71" s="18"/>
      <c r="D71" s="12"/>
      <c r="E71" s="12"/>
      <c r="F71" s="12"/>
      <c r="G71" s="12"/>
      <c r="H71" s="12"/>
      <c r="I71" s="12"/>
      <c r="J71" s="12"/>
      <c r="K71" s="12"/>
      <c r="L71" s="12"/>
      <c r="M71" s="12"/>
      <c r="N71" s="15"/>
      <c r="O71" s="15"/>
      <c r="P71" s="15"/>
      <c r="Q71" s="15"/>
      <c r="R71" s="15"/>
      <c r="S71" s="15"/>
      <c r="T71" s="15"/>
      <c r="U71" s="15"/>
    </row>
    <row r="72" spans="1:21">
      <c r="A72" s="12"/>
      <c r="B72" s="12"/>
      <c r="C72" s="18"/>
      <c r="D72" s="12"/>
      <c r="E72" s="12"/>
      <c r="F72" s="12"/>
      <c r="G72" s="12"/>
      <c r="H72" s="12"/>
      <c r="I72" s="12"/>
      <c r="J72" s="12"/>
      <c r="K72" s="12"/>
      <c r="L72" s="12"/>
      <c r="M72" s="12"/>
      <c r="N72" s="15"/>
      <c r="O72" s="15"/>
      <c r="P72" s="15"/>
      <c r="Q72" s="15"/>
      <c r="R72" s="15"/>
      <c r="S72" s="15"/>
      <c r="T72" s="15"/>
      <c r="U72" s="15"/>
    </row>
    <row r="73" spans="1:21">
      <c r="A73" s="12"/>
      <c r="B73" s="12"/>
      <c r="C73" s="18"/>
      <c r="D73" s="12"/>
      <c r="E73" s="12"/>
      <c r="F73" s="12"/>
      <c r="G73" s="12"/>
      <c r="H73" s="12"/>
      <c r="I73" s="12"/>
      <c r="J73" s="12"/>
      <c r="K73" s="12"/>
      <c r="L73" s="12"/>
      <c r="M73" s="12"/>
      <c r="N73" s="15"/>
      <c r="O73" s="15"/>
      <c r="P73" s="15"/>
      <c r="Q73" s="15"/>
      <c r="R73" s="15"/>
      <c r="S73" s="15"/>
      <c r="T73" s="15"/>
      <c r="U73" s="15"/>
    </row>
    <row r="74" spans="1:21">
      <c r="A74" s="12"/>
      <c r="B74" s="12"/>
      <c r="C74" s="18"/>
      <c r="D74" s="12"/>
      <c r="E74" s="12"/>
      <c r="F74" s="12"/>
      <c r="G74" s="12"/>
      <c r="H74" s="12"/>
      <c r="I74" s="12"/>
      <c r="J74" s="12"/>
      <c r="K74" s="12"/>
      <c r="L74" s="12"/>
      <c r="M74" s="12"/>
      <c r="N74" s="15"/>
      <c r="O74" s="15"/>
      <c r="P74" s="15"/>
      <c r="Q74" s="15"/>
      <c r="R74" s="15"/>
      <c r="S74" s="15"/>
      <c r="T74" s="15"/>
      <c r="U74" s="15"/>
    </row>
    <row r="75" spans="1:21">
      <c r="A75" s="12"/>
      <c r="B75" s="12"/>
      <c r="C75" s="18"/>
      <c r="D75" s="12"/>
      <c r="E75" s="12"/>
      <c r="F75" s="12"/>
      <c r="G75" s="12"/>
      <c r="H75" s="12"/>
      <c r="I75" s="12"/>
      <c r="J75" s="12"/>
      <c r="K75" s="12"/>
      <c r="L75" s="12"/>
      <c r="M75" s="12"/>
      <c r="N75" s="15"/>
      <c r="O75" s="15"/>
      <c r="P75" s="15"/>
      <c r="Q75" s="15"/>
      <c r="R75" s="15"/>
      <c r="S75" s="15"/>
      <c r="T75" s="15"/>
      <c r="U75" s="15"/>
    </row>
    <row r="76" spans="1:21">
      <c r="A76" s="12"/>
      <c r="B76" s="12"/>
      <c r="C76" s="18"/>
      <c r="D76" s="12"/>
      <c r="E76" s="12"/>
      <c r="F76" s="12"/>
      <c r="G76" s="12"/>
      <c r="H76" s="12"/>
      <c r="I76" s="12"/>
      <c r="J76" s="12"/>
      <c r="K76" s="12"/>
      <c r="L76" s="12"/>
      <c r="M76" s="12"/>
      <c r="N76" s="15"/>
      <c r="O76" s="15"/>
      <c r="P76" s="15"/>
      <c r="Q76" s="15"/>
      <c r="R76" s="15"/>
      <c r="S76" s="15"/>
      <c r="T76" s="15"/>
      <c r="U76" s="15"/>
    </row>
    <row r="77" spans="1:21">
      <c r="A77" s="12"/>
      <c r="B77" s="12"/>
      <c r="C77" s="18"/>
      <c r="D77" s="12"/>
      <c r="E77" s="12"/>
      <c r="F77" s="12"/>
      <c r="G77" s="12"/>
      <c r="H77" s="12"/>
      <c r="I77" s="12"/>
      <c r="J77" s="12"/>
      <c r="K77" s="12"/>
      <c r="L77" s="12"/>
      <c r="M77" s="12"/>
      <c r="N77" s="15"/>
      <c r="O77" s="15"/>
      <c r="P77" s="15"/>
      <c r="Q77" s="15"/>
      <c r="R77" s="15"/>
      <c r="S77" s="15"/>
      <c r="T77" s="15"/>
      <c r="U77" s="15"/>
    </row>
    <row r="78" spans="1:21">
      <c r="A78" s="12"/>
      <c r="B78" s="12"/>
      <c r="C78" s="18"/>
      <c r="D78" s="12"/>
      <c r="E78" s="12"/>
      <c r="F78" s="12"/>
      <c r="G78" s="12"/>
      <c r="H78" s="12"/>
      <c r="I78" s="12"/>
      <c r="J78" s="12"/>
      <c r="K78" s="12"/>
      <c r="L78" s="12"/>
      <c r="M78" s="12"/>
      <c r="N78" s="15"/>
      <c r="O78" s="15"/>
      <c r="P78" s="15"/>
      <c r="Q78" s="15"/>
      <c r="R78" s="15"/>
      <c r="S78" s="15"/>
      <c r="T78" s="15"/>
      <c r="U78" s="15"/>
    </row>
    <row r="79" spans="1:21">
      <c r="A79" s="12"/>
      <c r="B79" s="12"/>
      <c r="C79" s="18"/>
      <c r="D79" s="12"/>
      <c r="E79" s="12"/>
      <c r="F79" s="12"/>
      <c r="G79" s="12"/>
      <c r="H79" s="12"/>
      <c r="I79" s="12"/>
      <c r="J79" s="12"/>
      <c r="K79" s="12"/>
      <c r="L79" s="12"/>
      <c r="M79" s="12"/>
      <c r="N79" s="15"/>
      <c r="O79" s="15"/>
      <c r="P79" s="15"/>
      <c r="Q79" s="15"/>
      <c r="R79" s="15"/>
      <c r="S79" s="15"/>
      <c r="T79" s="15"/>
      <c r="U79" s="15"/>
    </row>
    <row r="80" spans="1:21">
      <c r="A80" s="12"/>
      <c r="B80" s="12"/>
      <c r="C80" s="18"/>
      <c r="D80" s="12"/>
      <c r="E80" s="12"/>
      <c r="F80" s="12"/>
      <c r="G80" s="12"/>
      <c r="H80" s="12"/>
      <c r="I80" s="12"/>
      <c r="J80" s="12"/>
      <c r="K80" s="12"/>
      <c r="L80" s="12"/>
      <c r="M80" s="12"/>
      <c r="N80" s="15"/>
      <c r="O80" s="15"/>
      <c r="P80" s="15"/>
      <c r="Q80" s="15"/>
      <c r="R80" s="15"/>
      <c r="S80" s="15"/>
      <c r="T80" s="15"/>
      <c r="U80" s="15"/>
    </row>
    <row r="81" spans="1:21">
      <c r="A81" s="12"/>
      <c r="B81" s="12"/>
      <c r="C81" s="18"/>
      <c r="D81" s="12"/>
      <c r="E81" s="12"/>
      <c r="F81" s="12"/>
      <c r="G81" s="12"/>
      <c r="H81" s="12"/>
      <c r="I81" s="12"/>
      <c r="J81" s="12"/>
      <c r="K81" s="12"/>
      <c r="L81" s="12"/>
      <c r="M81" s="12"/>
      <c r="N81" s="15"/>
      <c r="O81" s="15"/>
      <c r="P81" s="15"/>
      <c r="Q81" s="15"/>
      <c r="R81" s="15"/>
      <c r="S81" s="15"/>
      <c r="T81" s="15"/>
      <c r="U81" s="15"/>
    </row>
    <row r="82" spans="1:21">
      <c r="A82" s="12"/>
      <c r="B82" s="12"/>
      <c r="C82" s="18"/>
      <c r="D82" s="12"/>
      <c r="E82" s="12"/>
      <c r="F82" s="12"/>
      <c r="G82" s="12"/>
      <c r="H82" s="12"/>
      <c r="I82" s="12"/>
      <c r="J82" s="12"/>
      <c r="K82" s="12"/>
      <c r="L82" s="12"/>
      <c r="M82" s="12"/>
      <c r="N82" s="15"/>
      <c r="O82" s="15"/>
      <c r="P82" s="15"/>
      <c r="Q82" s="15"/>
      <c r="R82" s="15"/>
      <c r="S82" s="15"/>
      <c r="T82" s="15"/>
      <c r="U82" s="15"/>
    </row>
    <row r="83" spans="1:21">
      <c r="A83" s="12"/>
      <c r="B83" s="12"/>
      <c r="C83" s="18"/>
      <c r="D83" s="12"/>
      <c r="E83" s="12"/>
      <c r="F83" s="12"/>
      <c r="G83" s="12"/>
      <c r="H83" s="12"/>
      <c r="I83" s="12"/>
      <c r="J83" s="12"/>
      <c r="K83" s="12"/>
      <c r="L83" s="12"/>
      <c r="M83" s="12"/>
      <c r="N83" s="15"/>
      <c r="O83" s="15"/>
      <c r="P83" s="15"/>
      <c r="Q83" s="15"/>
      <c r="R83" s="15"/>
      <c r="S83" s="15"/>
      <c r="T83" s="15"/>
      <c r="U83" s="15"/>
    </row>
    <row r="84" spans="1:21">
      <c r="A84" s="12"/>
      <c r="B84" s="12"/>
      <c r="C84" s="18"/>
      <c r="D84" s="12"/>
      <c r="E84" s="12"/>
      <c r="F84" s="12"/>
      <c r="G84" s="12"/>
      <c r="H84" s="12"/>
      <c r="I84" s="12"/>
      <c r="J84" s="12"/>
      <c r="K84" s="12"/>
      <c r="L84" s="12"/>
      <c r="M84" s="12"/>
      <c r="N84" s="15"/>
      <c r="O84" s="15"/>
      <c r="P84" s="15"/>
      <c r="Q84" s="15"/>
      <c r="R84" s="15"/>
      <c r="S84" s="15"/>
      <c r="T84" s="15"/>
      <c r="U84" s="15"/>
    </row>
    <row r="85" spans="1:21">
      <c r="A85" s="12"/>
      <c r="B85" s="12"/>
      <c r="C85" s="18"/>
      <c r="D85" s="12"/>
      <c r="E85" s="12"/>
      <c r="F85" s="12"/>
      <c r="G85" s="12"/>
      <c r="H85" s="12"/>
      <c r="I85" s="12"/>
      <c r="J85" s="12"/>
      <c r="K85" s="12"/>
      <c r="L85" s="12"/>
      <c r="M85" s="12"/>
      <c r="N85" s="15"/>
      <c r="O85" s="15"/>
      <c r="P85" s="15"/>
      <c r="Q85" s="15"/>
      <c r="R85" s="15"/>
      <c r="S85" s="15"/>
      <c r="T85" s="15"/>
      <c r="U85" s="15"/>
    </row>
    <row r="86" spans="1:21">
      <c r="A86" s="12"/>
      <c r="B86" s="12"/>
      <c r="C86" s="18"/>
      <c r="D86" s="12"/>
      <c r="E86" s="12"/>
      <c r="F86" s="12"/>
      <c r="G86" s="12"/>
      <c r="H86" s="12"/>
      <c r="I86" s="12"/>
      <c r="J86" s="12"/>
      <c r="K86" s="12"/>
      <c r="L86" s="12"/>
      <c r="M86" s="12"/>
      <c r="N86" s="15"/>
      <c r="O86" s="15"/>
      <c r="P86" s="15"/>
      <c r="Q86" s="15"/>
      <c r="R86" s="15"/>
      <c r="S86" s="15"/>
      <c r="T86" s="15"/>
      <c r="U86" s="15"/>
    </row>
    <row r="87" spans="1:21">
      <c r="A87" s="12"/>
      <c r="B87" s="12"/>
      <c r="C87" s="18"/>
      <c r="D87" s="12"/>
      <c r="E87" s="12"/>
      <c r="F87" s="12"/>
      <c r="G87" s="12"/>
      <c r="H87" s="12"/>
      <c r="I87" s="12"/>
      <c r="J87" s="12"/>
      <c r="K87" s="12"/>
      <c r="L87" s="12"/>
      <c r="M87" s="12"/>
      <c r="N87" s="15"/>
      <c r="O87" s="15"/>
      <c r="P87" s="15"/>
      <c r="Q87" s="15"/>
      <c r="R87" s="15"/>
      <c r="S87" s="15"/>
      <c r="T87" s="15"/>
      <c r="U87" s="15"/>
    </row>
    <row r="88" spans="1:21">
      <c r="A88" s="12"/>
      <c r="B88" s="12"/>
      <c r="C88" s="18"/>
      <c r="D88" s="12"/>
      <c r="E88" s="12"/>
      <c r="F88" s="12"/>
      <c r="G88" s="12"/>
      <c r="H88" s="12"/>
      <c r="I88" s="12"/>
      <c r="J88" s="12"/>
      <c r="K88" s="12"/>
      <c r="L88" s="12"/>
      <c r="M88" s="12"/>
      <c r="N88" s="15"/>
      <c r="O88" s="15"/>
      <c r="P88" s="15"/>
      <c r="Q88" s="15"/>
      <c r="R88" s="15"/>
      <c r="S88" s="15"/>
      <c r="T88" s="15"/>
      <c r="U88" s="15"/>
    </row>
    <row r="89" spans="1:21">
      <c r="A89" s="12"/>
      <c r="B89" s="12"/>
      <c r="C89" s="18"/>
      <c r="D89" s="12"/>
      <c r="E89" s="12"/>
      <c r="F89" s="12"/>
      <c r="G89" s="12"/>
      <c r="H89" s="12"/>
      <c r="I89" s="12"/>
      <c r="J89" s="12"/>
      <c r="K89" s="12"/>
      <c r="L89" s="12"/>
      <c r="M89" s="12"/>
      <c r="N89" s="15"/>
      <c r="O89" s="15"/>
      <c r="P89" s="15"/>
      <c r="Q89" s="15"/>
      <c r="R89" s="15"/>
      <c r="S89" s="15"/>
      <c r="T89" s="15"/>
      <c r="U89" s="15"/>
    </row>
    <row r="90" spans="1:21">
      <c r="A90" s="12"/>
      <c r="B90" s="12"/>
      <c r="C90" s="18"/>
      <c r="D90" s="12"/>
      <c r="E90" s="12"/>
      <c r="F90" s="12"/>
      <c r="G90" s="12"/>
      <c r="H90" s="12"/>
      <c r="I90" s="12"/>
      <c r="J90" s="12"/>
      <c r="K90" s="12"/>
      <c r="L90" s="12"/>
      <c r="M90" s="12"/>
      <c r="N90" s="15"/>
      <c r="O90" s="15"/>
      <c r="P90" s="15"/>
      <c r="Q90" s="15"/>
      <c r="R90" s="15"/>
      <c r="S90" s="15"/>
      <c r="T90" s="15"/>
      <c r="U90" s="15"/>
    </row>
    <row r="91" spans="1:21">
      <c r="A91" s="12"/>
      <c r="B91" s="12"/>
      <c r="C91" s="18"/>
      <c r="D91" s="12"/>
      <c r="E91" s="12"/>
      <c r="F91" s="12"/>
      <c r="G91" s="12"/>
      <c r="H91" s="12"/>
      <c r="I91" s="12"/>
      <c r="J91" s="12"/>
      <c r="K91" s="12"/>
      <c r="L91" s="12"/>
      <c r="M91" s="12"/>
      <c r="N91" s="15"/>
      <c r="O91" s="15"/>
      <c r="P91" s="15"/>
      <c r="Q91" s="15"/>
      <c r="R91" s="15"/>
      <c r="S91" s="15"/>
      <c r="T91" s="15"/>
      <c r="U91" s="15"/>
    </row>
    <row r="92" spans="1:21">
      <c r="A92" s="12"/>
      <c r="B92" s="12"/>
      <c r="C92" s="18"/>
      <c r="D92" s="12"/>
      <c r="E92" s="12"/>
      <c r="F92" s="12"/>
      <c r="G92" s="12"/>
      <c r="H92" s="12"/>
      <c r="I92" s="12"/>
      <c r="J92" s="12"/>
      <c r="K92" s="12"/>
      <c r="L92" s="12"/>
      <c r="M92" s="12"/>
      <c r="N92" s="15"/>
      <c r="O92" s="15"/>
      <c r="P92" s="15"/>
      <c r="Q92" s="15"/>
      <c r="R92" s="15"/>
      <c r="S92" s="15"/>
      <c r="T92" s="15"/>
      <c r="U92" s="15"/>
    </row>
    <row r="93" spans="1:21">
      <c r="A93" s="12"/>
      <c r="B93" s="12"/>
      <c r="C93" s="18"/>
      <c r="D93" s="12"/>
      <c r="E93" s="12"/>
      <c r="F93" s="12"/>
      <c r="G93" s="12"/>
      <c r="H93" s="12"/>
      <c r="I93" s="12"/>
      <c r="J93" s="12"/>
      <c r="K93" s="12"/>
      <c r="L93" s="12"/>
      <c r="M93" s="12"/>
      <c r="N93" s="15"/>
      <c r="O93" s="15"/>
      <c r="P93" s="15"/>
      <c r="Q93" s="15"/>
      <c r="R93" s="15"/>
      <c r="S93" s="15"/>
      <c r="T93" s="15"/>
      <c r="U93" s="15"/>
    </row>
    <row r="94" spans="1:21">
      <c r="C94" s="18"/>
      <c r="D94" s="12"/>
      <c r="E94" s="12"/>
      <c r="F94" s="12"/>
      <c r="G94" s="12"/>
      <c r="H94" s="12"/>
      <c r="I94" s="12"/>
      <c r="J94" s="12"/>
      <c r="K94" s="12"/>
      <c r="L94" s="12"/>
      <c r="M94" s="12"/>
      <c r="N94" s="15"/>
    </row>
    <row r="95" spans="1:21">
      <c r="C95" s="18"/>
      <c r="D95" s="12"/>
      <c r="E95" s="12"/>
      <c r="F95" s="12"/>
      <c r="G95" s="12"/>
      <c r="H95" s="12"/>
      <c r="I95" s="12"/>
      <c r="J95" s="12"/>
      <c r="K95" s="12"/>
      <c r="L95" s="12"/>
      <c r="M95" s="12"/>
      <c r="N95" s="15"/>
    </row>
    <row r="96" spans="1:21">
      <c r="C96" s="18"/>
      <c r="D96" s="12"/>
      <c r="E96" s="12"/>
      <c r="F96" s="12"/>
      <c r="G96" s="12"/>
      <c r="H96" s="12"/>
      <c r="I96" s="12"/>
      <c r="J96" s="12"/>
      <c r="K96" s="12"/>
      <c r="L96" s="12"/>
      <c r="M96" s="12"/>
      <c r="N96" s="15"/>
    </row>
    <row r="97" spans="3:14">
      <c r="C97" s="18"/>
      <c r="D97" s="12"/>
      <c r="E97" s="12"/>
      <c r="F97" s="12"/>
      <c r="G97" s="12"/>
      <c r="H97" s="12"/>
      <c r="I97" s="12"/>
      <c r="J97" s="12"/>
      <c r="K97" s="12"/>
      <c r="L97" s="12"/>
      <c r="M97" s="12"/>
      <c r="N97" s="15"/>
    </row>
  </sheetData>
  <mergeCells count="75">
    <mergeCell ref="E9:E10"/>
    <mergeCell ref="C11:C12"/>
    <mergeCell ref="V25:V26"/>
    <mergeCell ref="U15:U16"/>
    <mergeCell ref="V15:V16"/>
    <mergeCell ref="U25:U26"/>
    <mergeCell ref="T15:T18"/>
    <mergeCell ref="C17:C18"/>
    <mergeCell ref="D17:D18"/>
    <mergeCell ref="E17:E18"/>
    <mergeCell ref="U17:U18"/>
    <mergeCell ref="B19:B26"/>
    <mergeCell ref="C19:C20"/>
    <mergeCell ref="T19:T26"/>
    <mergeCell ref="V17:V18"/>
    <mergeCell ref="T9:T14"/>
    <mergeCell ref="U23:U24"/>
    <mergeCell ref="V19:V20"/>
    <mergeCell ref="V21:V22"/>
    <mergeCell ref="D21:D22"/>
    <mergeCell ref="E21:E22"/>
    <mergeCell ref="U19:U20"/>
    <mergeCell ref="U21:U22"/>
    <mergeCell ref="B15:B18"/>
    <mergeCell ref="C15:C16"/>
    <mergeCell ref="D15:D16"/>
    <mergeCell ref="E15:E16"/>
    <mergeCell ref="A9:A26"/>
    <mergeCell ref="C32:I32"/>
    <mergeCell ref="C31:I31"/>
    <mergeCell ref="J31:P31"/>
    <mergeCell ref="J32:P32"/>
    <mergeCell ref="A27:S27"/>
    <mergeCell ref="B9:B14"/>
    <mergeCell ref="C21:C22"/>
    <mergeCell ref="C23:C24"/>
    <mergeCell ref="C25:C26"/>
    <mergeCell ref="D25:D26"/>
    <mergeCell ref="E25:E26"/>
    <mergeCell ref="C9:C10"/>
    <mergeCell ref="D9:D10"/>
    <mergeCell ref="D19:D20"/>
    <mergeCell ref="E19:E20"/>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33:I33"/>
    <mergeCell ref="J33:P33"/>
    <mergeCell ref="V9:V10"/>
    <mergeCell ref="D13:D14"/>
    <mergeCell ref="E13:E14"/>
    <mergeCell ref="V11:V12"/>
    <mergeCell ref="V13:V14"/>
    <mergeCell ref="D11:D12"/>
    <mergeCell ref="E11:E12"/>
    <mergeCell ref="C13:C14"/>
    <mergeCell ref="U9:U10"/>
    <mergeCell ref="U11:U12"/>
    <mergeCell ref="U13:U14"/>
    <mergeCell ref="V23:V24"/>
    <mergeCell ref="E23:E24"/>
    <mergeCell ref="D23:D2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8411-4242-4F37-BF5A-E54F787308E5}">
  <dimension ref="B1:S37"/>
  <sheetViews>
    <sheetView showGridLines="0" topLeftCell="B22" zoomScale="120" zoomScaleNormal="120" workbookViewId="0">
      <selection activeCell="M2" activeCellId="1" sqref="J2 M2"/>
    </sheetView>
  </sheetViews>
  <sheetFormatPr baseColWidth="10" defaultRowHeight="15"/>
  <cols>
    <col min="2" max="2" width="14" customWidth="1"/>
    <col min="3" max="3" width="14.5703125" customWidth="1"/>
    <col min="4" max="14" width="11.5703125" bestFit="1" customWidth="1"/>
    <col min="15" max="15" width="12" bestFit="1" customWidth="1"/>
  </cols>
  <sheetData>
    <row r="1" spans="2:19">
      <c r="C1" s="306">
        <f>+SUM(C12:E12)</f>
        <v>0.19091739527600154</v>
      </c>
      <c r="D1" s="306">
        <f>+C1+C2</f>
        <v>0.32644853080713709</v>
      </c>
      <c r="E1">
        <v>4500</v>
      </c>
      <c r="F1">
        <v>4500</v>
      </c>
      <c r="G1" s="306"/>
      <c r="I1">
        <v>4389</v>
      </c>
      <c r="J1" s="306">
        <f>+C1</f>
        <v>0.19091739527600154</v>
      </c>
      <c r="L1" s="367">
        <f>+C8+D8+E8</f>
        <v>111</v>
      </c>
      <c r="M1" s="306">
        <f>+C2</f>
        <v>0.13553113553113552</v>
      </c>
    </row>
    <row r="2" spans="2:19">
      <c r="C2" s="306">
        <f>+SUM(C14:E14)</f>
        <v>0.13553113553113552</v>
      </c>
      <c r="D2" s="275">
        <f>+E2*D1/E1</f>
        <v>0.21052303031162486</v>
      </c>
      <c r="E2">
        <v>2902</v>
      </c>
      <c r="F2">
        <v>2902</v>
      </c>
      <c r="I2">
        <f>2902-136</f>
        <v>2766</v>
      </c>
      <c r="J2" s="275">
        <f>+I2*J1/I1</f>
        <v>0.12031841315411716</v>
      </c>
      <c r="K2" s="306">
        <f>+J2+3.1%</f>
        <v>0.15131841315411715</v>
      </c>
      <c r="L2">
        <v>136</v>
      </c>
      <c r="M2" s="275">
        <f>+L2*M1/L1</f>
        <v>0.16605616605616605</v>
      </c>
      <c r="N2" s="306">
        <f>+M2-M1</f>
        <v>3.0525030525030528E-2</v>
      </c>
    </row>
    <row r="3" spans="2:19">
      <c r="F3">
        <f>+F1-F2</f>
        <v>1598</v>
      </c>
    </row>
    <row r="4" spans="2:19">
      <c r="C4" s="621"/>
    </row>
    <row r="5" spans="2:19">
      <c r="B5" s="350"/>
      <c r="C5" s="351" t="s">
        <v>138</v>
      </c>
      <c r="D5" s="351" t="s">
        <v>139</v>
      </c>
      <c r="E5" s="351" t="s">
        <v>140</v>
      </c>
      <c r="F5" s="351" t="s">
        <v>141</v>
      </c>
      <c r="G5" s="351" t="s">
        <v>142</v>
      </c>
      <c r="H5" s="351" t="s">
        <v>143</v>
      </c>
      <c r="I5" s="351" t="s">
        <v>131</v>
      </c>
      <c r="J5" s="351" t="s">
        <v>132</v>
      </c>
      <c r="K5" s="351" t="s">
        <v>133</v>
      </c>
      <c r="L5" s="351" t="s">
        <v>134</v>
      </c>
      <c r="M5" s="351" t="s">
        <v>135</v>
      </c>
      <c r="N5" s="351" t="s">
        <v>136</v>
      </c>
      <c r="O5" s="351" t="s">
        <v>369</v>
      </c>
      <c r="P5" s="351" t="s">
        <v>364</v>
      </c>
      <c r="R5" s="957" t="s">
        <v>138</v>
      </c>
      <c r="S5" s="957"/>
    </row>
    <row r="6" spans="2:19">
      <c r="B6" s="353" t="s">
        <v>432</v>
      </c>
      <c r="C6" s="354">
        <f>895+80</f>
        <v>975</v>
      </c>
      <c r="D6" s="354">
        <v>1600</v>
      </c>
      <c r="E6" s="354">
        <f>1794+20</f>
        <v>1814</v>
      </c>
      <c r="F6" s="354">
        <v>2000</v>
      </c>
      <c r="G6" s="354">
        <v>2050</v>
      </c>
      <c r="H6" s="354">
        <v>2050</v>
      </c>
      <c r="I6" s="354">
        <v>2050</v>
      </c>
      <c r="J6" s="354">
        <v>2050</v>
      </c>
      <c r="K6" s="354">
        <v>2150</v>
      </c>
      <c r="L6" s="354">
        <v>2150</v>
      </c>
      <c r="M6" s="354">
        <v>2050</v>
      </c>
      <c r="N6" s="354">
        <v>2050</v>
      </c>
      <c r="O6" s="354">
        <f>SUM(C6:N6)</f>
        <v>22989</v>
      </c>
      <c r="P6" s="356">
        <f>+O6/O9</f>
        <v>0.96499181463291772</v>
      </c>
      <c r="R6">
        <v>895</v>
      </c>
      <c r="S6" s="200">
        <f>+R6/O6</f>
        <v>3.8931662969246161E-2</v>
      </c>
    </row>
    <row r="7" spans="2:19">
      <c r="B7" s="353" t="s">
        <v>340</v>
      </c>
      <c r="C7" s="354"/>
      <c r="D7" s="354"/>
      <c r="E7" s="354"/>
      <c r="F7" s="354"/>
      <c r="G7" s="354"/>
      <c r="H7" s="354">
        <v>5</v>
      </c>
      <c r="I7" s="354"/>
      <c r="J7" s="354"/>
      <c r="K7" s="354">
        <v>5</v>
      </c>
      <c r="L7" s="354"/>
      <c r="M7" s="354"/>
      <c r="N7" s="354">
        <v>5</v>
      </c>
      <c r="O7" s="354">
        <f t="shared" ref="O7:O8" si="0">SUM(C7:N7)</f>
        <v>15</v>
      </c>
      <c r="P7" s="356">
        <f>+O7/O9</f>
        <v>6.2964362171011204E-4</v>
      </c>
      <c r="S7" s="200"/>
    </row>
    <row r="8" spans="2:19">
      <c r="B8" s="353" t="s">
        <v>349</v>
      </c>
      <c r="C8" s="354">
        <v>31</v>
      </c>
      <c r="D8" s="354">
        <v>30</v>
      </c>
      <c r="E8" s="354">
        <v>50</v>
      </c>
      <c r="F8" s="354">
        <v>80</v>
      </c>
      <c r="G8" s="354">
        <v>80</v>
      </c>
      <c r="H8" s="354">
        <v>85</v>
      </c>
      <c r="I8" s="354">
        <v>80</v>
      </c>
      <c r="J8" s="354">
        <v>80</v>
      </c>
      <c r="K8" s="354">
        <v>85</v>
      </c>
      <c r="L8" s="354">
        <v>80</v>
      </c>
      <c r="M8" s="354">
        <v>80</v>
      </c>
      <c r="N8" s="354">
        <v>58</v>
      </c>
      <c r="O8" s="354">
        <f t="shared" si="0"/>
        <v>819</v>
      </c>
      <c r="P8" s="356">
        <f>+O8/O9</f>
        <v>3.4378541745372117E-2</v>
      </c>
      <c r="R8">
        <v>31</v>
      </c>
      <c r="S8" s="200">
        <f>+R8/O8</f>
        <v>3.7851037851037848E-2</v>
      </c>
    </row>
    <row r="9" spans="2:19">
      <c r="B9" s="352" t="s">
        <v>369</v>
      </c>
      <c r="C9" s="355">
        <f>SUM(C6:C8)</f>
        <v>1006</v>
      </c>
      <c r="D9" s="355">
        <f t="shared" ref="D9:N9" si="1">SUM(D6:D8)</f>
        <v>1630</v>
      </c>
      <c r="E9" s="355">
        <f t="shared" si="1"/>
        <v>1864</v>
      </c>
      <c r="F9" s="355">
        <f t="shared" si="1"/>
        <v>2080</v>
      </c>
      <c r="G9" s="355">
        <f t="shared" si="1"/>
        <v>2130</v>
      </c>
      <c r="H9" s="355">
        <f t="shared" si="1"/>
        <v>2140</v>
      </c>
      <c r="I9" s="355">
        <f t="shared" si="1"/>
        <v>2130</v>
      </c>
      <c r="J9" s="355">
        <f t="shared" si="1"/>
        <v>2130</v>
      </c>
      <c r="K9" s="355">
        <f t="shared" si="1"/>
        <v>2240</v>
      </c>
      <c r="L9" s="355">
        <f t="shared" si="1"/>
        <v>2230</v>
      </c>
      <c r="M9" s="355">
        <f t="shared" si="1"/>
        <v>2130</v>
      </c>
      <c r="N9" s="355">
        <f t="shared" si="1"/>
        <v>2113</v>
      </c>
      <c r="O9" s="355">
        <f>SUM(O6:O8)</f>
        <v>23823</v>
      </c>
      <c r="P9" s="355"/>
      <c r="Q9" s="367"/>
      <c r="S9" s="200"/>
    </row>
    <row r="11" spans="2:19">
      <c r="B11" s="350"/>
      <c r="C11" s="351" t="s">
        <v>138</v>
      </c>
      <c r="D11" s="351" t="s">
        <v>139</v>
      </c>
      <c r="E11" s="351" t="s">
        <v>140</v>
      </c>
      <c r="F11" s="351" t="s">
        <v>141</v>
      </c>
      <c r="G11" s="351" t="s">
        <v>142</v>
      </c>
      <c r="H11" s="351" t="s">
        <v>143</v>
      </c>
      <c r="I11" s="351" t="s">
        <v>131</v>
      </c>
      <c r="J11" s="351" t="s">
        <v>132</v>
      </c>
      <c r="K11" s="351" t="s">
        <v>133</v>
      </c>
      <c r="L11" s="351" t="s">
        <v>134</v>
      </c>
      <c r="M11" s="351" t="s">
        <v>135</v>
      </c>
      <c r="N11" s="351" t="s">
        <v>136</v>
      </c>
      <c r="O11" s="351" t="s">
        <v>369</v>
      </c>
    </row>
    <row r="12" spans="2:19">
      <c r="B12" s="353" t="s">
        <v>432</v>
      </c>
      <c r="C12" s="356">
        <f t="shared" ref="C12:N12" si="2">+C6/$O$6</f>
        <v>4.2411588150854759E-2</v>
      </c>
      <c r="D12" s="356">
        <f t="shared" si="2"/>
        <v>6.9598503632171904E-2</v>
      </c>
      <c r="E12" s="356">
        <f t="shared" si="2"/>
        <v>7.8907303492974895E-2</v>
      </c>
      <c r="F12" s="356">
        <f t="shared" si="2"/>
        <v>8.699812954021488E-2</v>
      </c>
      <c r="G12" s="356">
        <f t="shared" si="2"/>
        <v>8.9173082778720256E-2</v>
      </c>
      <c r="H12" s="356">
        <f t="shared" si="2"/>
        <v>8.9173082778720256E-2</v>
      </c>
      <c r="I12" s="356">
        <f t="shared" si="2"/>
        <v>8.9173082778720256E-2</v>
      </c>
      <c r="J12" s="356">
        <f t="shared" si="2"/>
        <v>8.9173082778720256E-2</v>
      </c>
      <c r="K12" s="356">
        <f t="shared" si="2"/>
        <v>9.3522989255731007E-2</v>
      </c>
      <c r="L12" s="356">
        <f t="shared" si="2"/>
        <v>9.3522989255731007E-2</v>
      </c>
      <c r="M12" s="356">
        <f t="shared" si="2"/>
        <v>8.9173082778720256E-2</v>
      </c>
      <c r="N12" s="356">
        <f t="shared" si="2"/>
        <v>8.9173082778720256E-2</v>
      </c>
      <c r="O12" s="267">
        <f>SUM(C12:N12)</f>
        <v>1</v>
      </c>
    </row>
    <row r="13" spans="2:19">
      <c r="B13" s="353" t="s">
        <v>340</v>
      </c>
      <c r="C13" s="354"/>
      <c r="D13" s="354"/>
      <c r="E13" s="267">
        <f>+E7/$O$7</f>
        <v>0</v>
      </c>
      <c r="F13" s="354"/>
      <c r="G13" s="354"/>
      <c r="H13" s="267">
        <f>+H7/$O$7</f>
        <v>0.33333333333333331</v>
      </c>
      <c r="I13" s="354"/>
      <c r="J13" s="354"/>
      <c r="K13" s="267">
        <f>+K7/$O$7</f>
        <v>0.33333333333333331</v>
      </c>
      <c r="L13" s="354"/>
      <c r="M13" s="354"/>
      <c r="N13" s="267">
        <f>+N7/$O$7</f>
        <v>0.33333333333333331</v>
      </c>
      <c r="O13" s="267">
        <f t="shared" ref="O13" si="3">SUM(C13:N13)</f>
        <v>1</v>
      </c>
    </row>
    <row r="14" spans="2:19">
      <c r="B14" s="353" t="s">
        <v>349</v>
      </c>
      <c r="C14" s="356">
        <f t="shared" ref="C14:N14" si="4">+C8/$O$8</f>
        <v>3.7851037851037848E-2</v>
      </c>
      <c r="D14" s="356">
        <f t="shared" si="4"/>
        <v>3.6630036630036632E-2</v>
      </c>
      <c r="E14" s="356">
        <f t="shared" si="4"/>
        <v>6.1050061050061048E-2</v>
      </c>
      <c r="F14" s="356">
        <f t="shared" si="4"/>
        <v>9.768009768009768E-2</v>
      </c>
      <c r="G14" s="356">
        <f t="shared" si="4"/>
        <v>9.768009768009768E-2</v>
      </c>
      <c r="H14" s="356">
        <f t="shared" si="4"/>
        <v>0.10378510378510379</v>
      </c>
      <c r="I14" s="356">
        <f t="shared" si="4"/>
        <v>9.768009768009768E-2</v>
      </c>
      <c r="J14" s="356">
        <f t="shared" si="4"/>
        <v>9.768009768009768E-2</v>
      </c>
      <c r="K14" s="356">
        <f t="shared" si="4"/>
        <v>0.10378510378510379</v>
      </c>
      <c r="L14" s="356">
        <f t="shared" si="4"/>
        <v>9.768009768009768E-2</v>
      </c>
      <c r="M14" s="356">
        <f t="shared" si="4"/>
        <v>9.768009768009768E-2</v>
      </c>
      <c r="N14" s="356">
        <f t="shared" si="4"/>
        <v>7.0818070818070816E-2</v>
      </c>
      <c r="O14" s="267">
        <f>SUM(C14:N14)</f>
        <v>0.99999999999999989</v>
      </c>
    </row>
    <row r="16" spans="2:19">
      <c r="B16" s="350"/>
      <c r="C16" s="351" t="s">
        <v>138</v>
      </c>
      <c r="D16" s="351" t="s">
        <v>139</v>
      </c>
      <c r="E16" s="351" t="s">
        <v>140</v>
      </c>
      <c r="F16" s="351" t="s">
        <v>141</v>
      </c>
      <c r="G16" s="351" t="s">
        <v>142</v>
      </c>
      <c r="H16" s="351" t="s">
        <v>143</v>
      </c>
      <c r="I16" s="351" t="s">
        <v>131</v>
      </c>
      <c r="J16" s="351" t="s">
        <v>132</v>
      </c>
      <c r="K16" s="351" t="s">
        <v>133</v>
      </c>
      <c r="L16" s="351" t="s">
        <v>134</v>
      </c>
      <c r="M16" s="351" t="s">
        <v>135</v>
      </c>
      <c r="N16" s="351" t="s">
        <v>136</v>
      </c>
      <c r="O16" s="351" t="s">
        <v>369</v>
      </c>
    </row>
    <row r="17" spans="2:18">
      <c r="B17" s="353" t="s">
        <v>432</v>
      </c>
      <c r="C17" s="356">
        <f>+ROUND(C12,3)</f>
        <v>4.2000000000000003E-2</v>
      </c>
      <c r="D17" s="356">
        <f t="shared" ref="D17:N17" si="5">+ROUND(D12,3)</f>
        <v>7.0000000000000007E-2</v>
      </c>
      <c r="E17" s="356">
        <f t="shared" si="5"/>
        <v>7.9000000000000001E-2</v>
      </c>
      <c r="F17" s="356">
        <f t="shared" si="5"/>
        <v>8.6999999999999994E-2</v>
      </c>
      <c r="G17" s="356">
        <f t="shared" si="5"/>
        <v>8.8999999999999996E-2</v>
      </c>
      <c r="H17" s="356">
        <f t="shared" si="5"/>
        <v>8.8999999999999996E-2</v>
      </c>
      <c r="I17" s="356">
        <f t="shared" si="5"/>
        <v>8.8999999999999996E-2</v>
      </c>
      <c r="J17" s="356">
        <f t="shared" si="5"/>
        <v>8.8999999999999996E-2</v>
      </c>
      <c r="K17" s="356">
        <f t="shared" si="5"/>
        <v>9.4E-2</v>
      </c>
      <c r="L17" s="356">
        <f t="shared" si="5"/>
        <v>9.4E-2</v>
      </c>
      <c r="M17" s="356">
        <f t="shared" si="5"/>
        <v>8.8999999999999996E-2</v>
      </c>
      <c r="N17" s="356">
        <f t="shared" si="5"/>
        <v>8.8999999999999996E-2</v>
      </c>
      <c r="O17" s="267">
        <f>SUM(C17:N17)</f>
        <v>0.99999999999999978</v>
      </c>
    </row>
    <row r="18" spans="2:18">
      <c r="B18" s="353" t="s">
        <v>340</v>
      </c>
      <c r="C18" s="356"/>
      <c r="D18" s="356"/>
      <c r="E18" s="356"/>
      <c r="F18" s="356"/>
      <c r="G18" s="356"/>
      <c r="H18" s="356">
        <f t="shared" ref="H18:N18" si="6">+ROUND(H13,3)</f>
        <v>0.33300000000000002</v>
      </c>
      <c r="I18" s="356"/>
      <c r="J18" s="356"/>
      <c r="K18" s="356">
        <f t="shared" si="6"/>
        <v>0.33300000000000002</v>
      </c>
      <c r="L18" s="356"/>
      <c r="M18" s="356">
        <f t="shared" si="6"/>
        <v>0</v>
      </c>
      <c r="N18" s="356">
        <f t="shared" si="6"/>
        <v>0.33300000000000002</v>
      </c>
      <c r="O18" s="267">
        <f t="shared" ref="O18:O19" si="7">SUM(C18:N18)</f>
        <v>0.99900000000000011</v>
      </c>
    </row>
    <row r="19" spans="2:18">
      <c r="B19" s="353" t="s">
        <v>349</v>
      </c>
      <c r="C19" s="356">
        <f t="shared" ref="C19:N19" si="8">+ROUND(C14,3)</f>
        <v>3.7999999999999999E-2</v>
      </c>
      <c r="D19" s="356">
        <f t="shared" si="8"/>
        <v>3.6999999999999998E-2</v>
      </c>
      <c r="E19" s="356">
        <f t="shared" si="8"/>
        <v>6.0999999999999999E-2</v>
      </c>
      <c r="F19" s="356">
        <f t="shared" si="8"/>
        <v>9.8000000000000004E-2</v>
      </c>
      <c r="G19" s="356">
        <f t="shared" si="8"/>
        <v>9.8000000000000004E-2</v>
      </c>
      <c r="H19" s="356">
        <f t="shared" si="8"/>
        <v>0.104</v>
      </c>
      <c r="I19" s="356">
        <f t="shared" si="8"/>
        <v>9.8000000000000004E-2</v>
      </c>
      <c r="J19" s="356">
        <f t="shared" si="8"/>
        <v>9.8000000000000004E-2</v>
      </c>
      <c r="K19" s="356">
        <f t="shared" si="8"/>
        <v>0.104</v>
      </c>
      <c r="L19" s="356">
        <f t="shared" si="8"/>
        <v>9.8000000000000004E-2</v>
      </c>
      <c r="M19" s="356">
        <f t="shared" si="8"/>
        <v>9.8000000000000004E-2</v>
      </c>
      <c r="N19" s="356">
        <f t="shared" si="8"/>
        <v>7.0999999999999994E-2</v>
      </c>
      <c r="O19" s="267">
        <f t="shared" si="7"/>
        <v>1.0029999999999999</v>
      </c>
    </row>
    <row r="21" spans="2:18">
      <c r="B21" s="357" t="s">
        <v>434</v>
      </c>
      <c r="C21" s="204">
        <f>+INVERSIÓN!U11</f>
        <v>3710180000</v>
      </c>
      <c r="D21" s="358">
        <f>+C21/$C$24</f>
        <v>0.81288084139382799</v>
      </c>
      <c r="E21" s="358">
        <f>+D21*P6</f>
        <v>0.78442335821696307</v>
      </c>
      <c r="F21" s="358">
        <f>+D21*P7</f>
        <v>5.1182523699397299E-4</v>
      </c>
      <c r="G21" s="358">
        <f>+D21*P8</f>
        <v>2.7945657939870926E-2</v>
      </c>
    </row>
    <row r="22" spans="2:18">
      <c r="B22" s="357" t="s">
        <v>435</v>
      </c>
      <c r="C22" s="204">
        <f>+INVERSIÓN!U23</f>
        <v>464056000</v>
      </c>
      <c r="D22" s="358">
        <f>+C22/$C$24</f>
        <v>0.10167221852682465</v>
      </c>
      <c r="E22" s="358">
        <f>+D22*P27</f>
        <v>0.10103676716103199</v>
      </c>
      <c r="F22" s="358">
        <f>+D22*P28</f>
        <v>6.3545136579265407E-4</v>
      </c>
    </row>
    <row r="23" spans="2:18">
      <c r="B23" s="357" t="s">
        <v>436</v>
      </c>
      <c r="C23" s="204">
        <f>+INVERSIÓN!U29</f>
        <v>390000000</v>
      </c>
      <c r="D23" s="358">
        <f t="shared" ref="D23" si="9">+C23/$C$24</f>
        <v>8.5446940079347347E-2</v>
      </c>
    </row>
    <row r="24" spans="2:18">
      <c r="C24" s="359">
        <f>SUM(C21:C23)</f>
        <v>4564236000</v>
      </c>
    </row>
    <row r="26" spans="2:18">
      <c r="B26" s="350"/>
      <c r="C26" s="351" t="s">
        <v>138</v>
      </c>
      <c r="D26" s="351" t="s">
        <v>139</v>
      </c>
      <c r="E26" s="351" t="s">
        <v>140</v>
      </c>
      <c r="F26" s="351" t="s">
        <v>141</v>
      </c>
      <c r="G26" s="351" t="s">
        <v>142</v>
      </c>
      <c r="H26" s="351" t="s">
        <v>143</v>
      </c>
      <c r="I26" s="351" t="s">
        <v>131</v>
      </c>
      <c r="J26" s="351" t="s">
        <v>132</v>
      </c>
      <c r="K26" s="351" t="s">
        <v>133</v>
      </c>
      <c r="L26" s="351" t="s">
        <v>134</v>
      </c>
      <c r="M26" s="351" t="s">
        <v>135</v>
      </c>
      <c r="N26" s="351" t="s">
        <v>136</v>
      </c>
      <c r="O26" s="351" t="s">
        <v>369</v>
      </c>
      <c r="P26" s="351" t="s">
        <v>364</v>
      </c>
    </row>
    <row r="27" spans="2:18">
      <c r="B27" s="353" t="s">
        <v>432</v>
      </c>
      <c r="C27" s="354">
        <v>0</v>
      </c>
      <c r="D27" s="354">
        <v>300</v>
      </c>
      <c r="E27" s="354">
        <v>300</v>
      </c>
      <c r="F27" s="354">
        <v>313</v>
      </c>
      <c r="G27" s="354">
        <v>313</v>
      </c>
      <c r="H27" s="354">
        <v>314</v>
      </c>
      <c r="I27" s="354">
        <v>316</v>
      </c>
      <c r="J27" s="354">
        <v>317</v>
      </c>
      <c r="K27" s="354">
        <v>317</v>
      </c>
      <c r="L27" s="354">
        <v>300</v>
      </c>
      <c r="M27" s="354">
        <v>260</v>
      </c>
      <c r="N27" s="354">
        <v>130</v>
      </c>
      <c r="O27" s="354">
        <f>SUM(C27:N27)</f>
        <v>3180</v>
      </c>
      <c r="P27" s="356">
        <f>+O27/O29</f>
        <v>0.99375000000000002</v>
      </c>
    </row>
    <row r="28" spans="2:18">
      <c r="B28" s="353" t="s">
        <v>340</v>
      </c>
      <c r="C28" s="354"/>
      <c r="D28" s="354"/>
      <c r="E28" s="354"/>
      <c r="F28" s="354">
        <v>5</v>
      </c>
      <c r="G28" s="354">
        <v>5</v>
      </c>
      <c r="H28" s="354"/>
      <c r="I28" s="354"/>
      <c r="J28" s="354"/>
      <c r="K28" s="354"/>
      <c r="L28" s="354"/>
      <c r="M28" s="354">
        <v>5</v>
      </c>
      <c r="N28" s="354">
        <v>5</v>
      </c>
      <c r="O28" s="354">
        <f>SUM(C28:N28)</f>
        <v>20</v>
      </c>
      <c r="P28" s="356">
        <f>+O28/O29</f>
        <v>6.2500000000000003E-3</v>
      </c>
      <c r="R28" s="299"/>
    </row>
    <row r="29" spans="2:18">
      <c r="B29" s="352" t="s">
        <v>369</v>
      </c>
      <c r="C29" s="355">
        <f t="shared" ref="C29:O29" si="10">SUM(C27:C28)</f>
        <v>0</v>
      </c>
      <c r="D29" s="355">
        <f t="shared" si="10"/>
        <v>300</v>
      </c>
      <c r="E29" s="355">
        <f t="shared" si="10"/>
        <v>300</v>
      </c>
      <c r="F29" s="355">
        <f t="shared" si="10"/>
        <v>318</v>
      </c>
      <c r="G29" s="355">
        <f t="shared" si="10"/>
        <v>318</v>
      </c>
      <c r="H29" s="355">
        <f t="shared" si="10"/>
        <v>314</v>
      </c>
      <c r="I29" s="355">
        <f t="shared" si="10"/>
        <v>316</v>
      </c>
      <c r="J29" s="355">
        <f t="shared" si="10"/>
        <v>317</v>
      </c>
      <c r="K29" s="355">
        <f t="shared" si="10"/>
        <v>317</v>
      </c>
      <c r="L29" s="355">
        <f t="shared" si="10"/>
        <v>300</v>
      </c>
      <c r="M29" s="355">
        <f t="shared" si="10"/>
        <v>265</v>
      </c>
      <c r="N29" s="355">
        <f t="shared" si="10"/>
        <v>135</v>
      </c>
      <c r="O29" s="355">
        <f t="shared" si="10"/>
        <v>3200</v>
      </c>
      <c r="P29" s="355"/>
    </row>
    <row r="31" spans="2:18">
      <c r="B31" s="350"/>
      <c r="C31" s="351" t="s">
        <v>138</v>
      </c>
      <c r="D31" s="351" t="s">
        <v>139</v>
      </c>
      <c r="E31" s="351" t="s">
        <v>140</v>
      </c>
      <c r="F31" s="351" t="s">
        <v>141</v>
      </c>
      <c r="G31" s="351" t="s">
        <v>142</v>
      </c>
      <c r="H31" s="351" t="s">
        <v>143</v>
      </c>
      <c r="I31" s="351" t="s">
        <v>131</v>
      </c>
      <c r="J31" s="351" t="s">
        <v>132</v>
      </c>
      <c r="K31" s="351" t="s">
        <v>133</v>
      </c>
      <c r="L31" s="351" t="s">
        <v>134</v>
      </c>
      <c r="M31" s="351" t="s">
        <v>135</v>
      </c>
      <c r="N31" s="351" t="s">
        <v>136</v>
      </c>
      <c r="O31" s="351" t="s">
        <v>369</v>
      </c>
    </row>
    <row r="32" spans="2:18">
      <c r="B32" s="353" t="s">
        <v>432</v>
      </c>
      <c r="C32" s="356"/>
      <c r="D32" s="356">
        <f>+D27/$O$27</f>
        <v>9.4339622641509441E-2</v>
      </c>
      <c r="E32" s="356">
        <f>+E27/$O$27</f>
        <v>9.4339622641509441E-2</v>
      </c>
      <c r="F32" s="356">
        <f t="shared" ref="F32:N32" si="11">+F27/$O$27</f>
        <v>9.8427672955974849E-2</v>
      </c>
      <c r="G32" s="356">
        <f t="shared" si="11"/>
        <v>9.8427672955974849E-2</v>
      </c>
      <c r="H32" s="356">
        <f t="shared" si="11"/>
        <v>9.874213836477988E-2</v>
      </c>
      <c r="I32" s="356">
        <f t="shared" si="11"/>
        <v>9.9371069182389943E-2</v>
      </c>
      <c r="J32" s="356">
        <f>+J27/$O$27</f>
        <v>9.9685534591194974E-2</v>
      </c>
      <c r="K32" s="356">
        <f t="shared" si="11"/>
        <v>9.9685534591194974E-2</v>
      </c>
      <c r="L32" s="356">
        <f t="shared" si="11"/>
        <v>9.4339622641509441E-2</v>
      </c>
      <c r="M32" s="356">
        <f t="shared" si="11"/>
        <v>8.1761006289308172E-2</v>
      </c>
      <c r="N32" s="356">
        <f t="shared" si="11"/>
        <v>4.0880503144654086E-2</v>
      </c>
      <c r="O32" s="267">
        <f>SUM(C32:N32)</f>
        <v>1</v>
      </c>
    </row>
    <row r="33" spans="2:15">
      <c r="B33" s="353" t="s">
        <v>340</v>
      </c>
      <c r="C33" s="354"/>
      <c r="D33" s="354"/>
      <c r="E33" s="267"/>
      <c r="F33" s="356">
        <f>+F28/$O$28</f>
        <v>0.25</v>
      </c>
      <c r="G33" s="356">
        <f>+G28/$O$28</f>
        <v>0.25</v>
      </c>
      <c r="H33" s="267"/>
      <c r="I33" s="354"/>
      <c r="J33" s="354"/>
      <c r="K33" s="267"/>
      <c r="L33" s="354"/>
      <c r="M33" s="356">
        <f>+M28/$O$28</f>
        <v>0.25</v>
      </c>
      <c r="N33" s="356">
        <f>+N28/$O$28</f>
        <v>0.25</v>
      </c>
      <c r="O33" s="267">
        <f>SUM(C33:N33)</f>
        <v>1</v>
      </c>
    </row>
    <row r="35" spans="2:15">
      <c r="B35" s="350"/>
      <c r="C35" s="351" t="s">
        <v>138</v>
      </c>
      <c r="D35" s="351" t="s">
        <v>139</v>
      </c>
      <c r="E35" s="351" t="s">
        <v>140</v>
      </c>
      <c r="F35" s="351" t="s">
        <v>141</v>
      </c>
      <c r="G35" s="351" t="s">
        <v>142</v>
      </c>
      <c r="H35" s="351" t="s">
        <v>143</v>
      </c>
      <c r="I35" s="351" t="s">
        <v>131</v>
      </c>
      <c r="J35" s="351" t="s">
        <v>132</v>
      </c>
      <c r="K35" s="351" t="s">
        <v>133</v>
      </c>
      <c r="L35" s="351" t="s">
        <v>134</v>
      </c>
      <c r="M35" s="351" t="s">
        <v>135</v>
      </c>
      <c r="N35" s="351" t="s">
        <v>136</v>
      </c>
      <c r="O35" s="351" t="s">
        <v>369</v>
      </c>
    </row>
    <row r="36" spans="2:15">
      <c r="B36" s="353" t="s">
        <v>432</v>
      </c>
      <c r="C36" s="356"/>
      <c r="D36" s="356">
        <f>+ROUND(D32,3)</f>
        <v>9.4E-2</v>
      </c>
      <c r="E36" s="356">
        <f t="shared" ref="E36:N37" si="12">+ROUND(E32,3)</f>
        <v>9.4E-2</v>
      </c>
      <c r="F36" s="356">
        <f t="shared" si="12"/>
        <v>9.8000000000000004E-2</v>
      </c>
      <c r="G36" s="356">
        <f t="shared" si="12"/>
        <v>9.8000000000000004E-2</v>
      </c>
      <c r="H36" s="356">
        <f t="shared" si="12"/>
        <v>9.9000000000000005E-2</v>
      </c>
      <c r="I36" s="356">
        <f t="shared" si="12"/>
        <v>9.9000000000000005E-2</v>
      </c>
      <c r="J36" s="356">
        <f t="shared" si="12"/>
        <v>0.1</v>
      </c>
      <c r="K36" s="356">
        <f t="shared" si="12"/>
        <v>0.1</v>
      </c>
      <c r="L36" s="356">
        <f t="shared" si="12"/>
        <v>9.4E-2</v>
      </c>
      <c r="M36" s="356">
        <f t="shared" si="12"/>
        <v>8.2000000000000003E-2</v>
      </c>
      <c r="N36" s="356">
        <f t="shared" si="12"/>
        <v>4.1000000000000002E-2</v>
      </c>
      <c r="O36" s="267">
        <f>SUM(C36:N36)</f>
        <v>0.99899999999999989</v>
      </c>
    </row>
    <row r="37" spans="2:15">
      <c r="B37" s="353" t="s">
        <v>340</v>
      </c>
      <c r="C37" s="356"/>
      <c r="D37" s="356"/>
      <c r="E37" s="356"/>
      <c r="F37" s="356">
        <f>+ROUND(F33,3)</f>
        <v>0.25</v>
      </c>
      <c r="G37" s="356">
        <f t="shared" si="12"/>
        <v>0.25</v>
      </c>
      <c r="H37" s="356"/>
      <c r="I37" s="356"/>
      <c r="J37" s="356"/>
      <c r="K37" s="356"/>
      <c r="L37" s="356"/>
      <c r="M37" s="356">
        <f t="shared" si="12"/>
        <v>0.25</v>
      </c>
      <c r="N37" s="356">
        <f t="shared" si="12"/>
        <v>0.25</v>
      </c>
      <c r="O37" s="267">
        <f>SUM(C37:N37)</f>
        <v>1</v>
      </c>
    </row>
  </sheetData>
  <mergeCells count="1">
    <mergeCell ref="R5:S5"/>
  </mergeCells>
  <phoneticPr fontId="6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BAA0-3C48-4619-8B13-A2F538E06654}">
  <sheetPr codeName="Hoja15"/>
  <dimension ref="A1:K45"/>
  <sheetViews>
    <sheetView showGridLines="0" topLeftCell="B1" workbookViewId="0">
      <selection activeCell="G34" sqref="G34"/>
    </sheetView>
  </sheetViews>
  <sheetFormatPr baseColWidth="10" defaultRowHeight="12.75"/>
  <cols>
    <col min="1" max="1" width="17.42578125" style="247" customWidth="1"/>
    <col min="2" max="2" width="24.28515625" style="247" customWidth="1"/>
    <col min="3" max="3" width="24.140625" style="247" customWidth="1"/>
    <col min="4" max="7" width="24" style="247" customWidth="1"/>
    <col min="8" max="8" width="24.42578125" style="247" customWidth="1"/>
    <col min="9" max="9" width="20.140625" style="247" customWidth="1"/>
    <col min="10" max="10" width="19.85546875" style="262" customWidth="1"/>
    <col min="11" max="11" width="14.5703125" style="247" customWidth="1"/>
    <col min="12" max="12" width="4.85546875" style="247" customWidth="1"/>
    <col min="13" max="16384" width="11.42578125" style="247"/>
  </cols>
  <sheetData>
    <row r="1" spans="1:11" ht="17.25" customHeight="1">
      <c r="A1" s="242" t="s">
        <v>344</v>
      </c>
      <c r="B1" s="242" t="s">
        <v>343</v>
      </c>
      <c r="C1" s="243" t="s">
        <v>365</v>
      </c>
      <c r="D1" s="244" t="s">
        <v>366</v>
      </c>
      <c r="E1" s="245" t="s">
        <v>367</v>
      </c>
      <c r="F1" s="245" t="s">
        <v>439</v>
      </c>
      <c r="G1" s="245" t="s">
        <v>369</v>
      </c>
      <c r="H1" s="242" t="s">
        <v>368</v>
      </c>
      <c r="I1" s="242" t="s">
        <v>364</v>
      </c>
      <c r="J1" s="246">
        <f>+INVERSIÓN!X23</f>
        <v>439610000</v>
      </c>
      <c r="K1" s="246">
        <f>+INVERSIÓN!U22</f>
        <v>3200</v>
      </c>
    </row>
    <row r="2" spans="1:11" ht="17.25" customHeight="1">
      <c r="A2" s="248">
        <v>1</v>
      </c>
      <c r="B2" s="249" t="s">
        <v>312</v>
      </c>
      <c r="C2" s="249">
        <v>329</v>
      </c>
      <c r="D2" s="250">
        <v>213</v>
      </c>
      <c r="E2" s="251">
        <v>79</v>
      </c>
      <c r="F2" s="251">
        <f>+VLOOKUP(B2,[4]TERRITORIALIZACIÓN!C$128:AE$241,29,0)</f>
        <v>139</v>
      </c>
      <c r="G2" s="251">
        <f>+E2+F2</f>
        <v>218</v>
      </c>
      <c r="H2" s="252">
        <f>+AVERAGE(C2,D2,G2)</f>
        <v>253.33333333333334</v>
      </c>
      <c r="I2" s="253">
        <f>+H2/$H$21</f>
        <v>5.3513589635262641E-2</v>
      </c>
      <c r="J2" s="254">
        <f>+ROUND($J$1*I2,0)</f>
        <v>23525109</v>
      </c>
      <c r="K2" s="254">
        <f>+ROUND($K$1*I2,0)</f>
        <v>171</v>
      </c>
    </row>
    <row r="3" spans="1:11" ht="17.25" customHeight="1">
      <c r="A3" s="248">
        <v>2</v>
      </c>
      <c r="B3" s="249" t="s">
        <v>313</v>
      </c>
      <c r="C3" s="249">
        <v>186</v>
      </c>
      <c r="D3" s="250">
        <v>166</v>
      </c>
      <c r="E3" s="251">
        <v>31</v>
      </c>
      <c r="F3" s="251">
        <f>+VLOOKUP(B3,[4]TERRITORIALIZACIÓN!C$128:AE$241,29,0)</f>
        <v>62</v>
      </c>
      <c r="G3" s="251">
        <f t="shared" ref="G3:G20" si="0">+E3+F3</f>
        <v>93</v>
      </c>
      <c r="H3" s="252">
        <f>+AVERAGE(C3,D3,G3)</f>
        <v>148.33333333333334</v>
      </c>
      <c r="I3" s="253">
        <f>+H3/$H$21</f>
        <v>3.1333614983805103E-2</v>
      </c>
      <c r="J3" s="254">
        <f t="shared" ref="J3:J19" si="1">+ROUND($J$1*I3,0)</f>
        <v>13774570</v>
      </c>
      <c r="K3" s="254">
        <f t="shared" ref="K3:K20" si="2">+ROUND($K$1*I3,0)</f>
        <v>100</v>
      </c>
    </row>
    <row r="4" spans="1:11" ht="17.25" customHeight="1">
      <c r="A4" s="248">
        <v>3</v>
      </c>
      <c r="B4" s="249" t="s">
        <v>314</v>
      </c>
      <c r="C4" s="249">
        <v>50</v>
      </c>
      <c r="D4" s="250">
        <v>36</v>
      </c>
      <c r="E4" s="251">
        <v>11</v>
      </c>
      <c r="F4" s="251">
        <f>+VLOOKUP(B4,[4]TERRITORIALIZACIÓN!C$128:AE$241,29,0)</f>
        <v>13</v>
      </c>
      <c r="G4" s="251">
        <f t="shared" si="0"/>
        <v>24</v>
      </c>
      <c r="H4" s="252">
        <f t="shared" ref="H4:H20" si="3">+AVERAGE(C4,D4,G4)</f>
        <v>36.666666666666664</v>
      </c>
      <c r="I4" s="253">
        <f t="shared" ref="I4:I20" si="4">+H4/$H$21</f>
        <v>7.7453879735248548E-3</v>
      </c>
      <c r="J4" s="254">
        <f t="shared" si="1"/>
        <v>3404950</v>
      </c>
      <c r="K4" s="254">
        <f t="shared" si="2"/>
        <v>25</v>
      </c>
    </row>
    <row r="5" spans="1:11" ht="17.25" customHeight="1">
      <c r="A5" s="248">
        <v>4</v>
      </c>
      <c r="B5" s="249" t="s">
        <v>315</v>
      </c>
      <c r="C5" s="249">
        <v>157</v>
      </c>
      <c r="D5" s="250">
        <v>157</v>
      </c>
      <c r="E5" s="251">
        <v>38</v>
      </c>
      <c r="F5" s="251">
        <f>+VLOOKUP(B5,[4]TERRITORIALIZACIÓN!C$128:AE$241,29,0)</f>
        <v>68</v>
      </c>
      <c r="G5" s="251">
        <f t="shared" si="0"/>
        <v>106</v>
      </c>
      <c r="H5" s="252">
        <f>+AVERAGE(C5,D5,G5)</f>
        <v>140</v>
      </c>
      <c r="I5" s="253">
        <f t="shared" si="4"/>
        <v>2.9573299535276723E-2</v>
      </c>
      <c r="J5" s="254">
        <f t="shared" si="1"/>
        <v>13000718</v>
      </c>
      <c r="K5" s="254">
        <f t="shared" si="2"/>
        <v>95</v>
      </c>
    </row>
    <row r="6" spans="1:11" ht="17.25" customHeight="1">
      <c r="A6" s="248">
        <v>5</v>
      </c>
      <c r="B6" s="249" t="s">
        <v>316</v>
      </c>
      <c r="C6" s="249">
        <v>50</v>
      </c>
      <c r="D6" s="250">
        <v>45</v>
      </c>
      <c r="E6" s="251">
        <v>22</v>
      </c>
      <c r="F6" s="251">
        <f>+VLOOKUP(B6,[4]TERRITORIALIZACIÓN!C$128:AE$241,29,0)</f>
        <v>32</v>
      </c>
      <c r="G6" s="251">
        <f t="shared" si="0"/>
        <v>54</v>
      </c>
      <c r="H6" s="252">
        <f>+AVERAGE(C6,D6,G6)</f>
        <v>49.666666666666664</v>
      </c>
      <c r="I6" s="253">
        <f t="shared" si="4"/>
        <v>1.0491480073229122E-2</v>
      </c>
      <c r="J6" s="254">
        <f t="shared" si="1"/>
        <v>4612160</v>
      </c>
      <c r="K6" s="254">
        <f t="shared" si="2"/>
        <v>34</v>
      </c>
    </row>
    <row r="7" spans="1:11" ht="17.25" customHeight="1">
      <c r="A7" s="248">
        <v>6</v>
      </c>
      <c r="B7" s="249" t="s">
        <v>317</v>
      </c>
      <c r="C7" s="249">
        <v>169</v>
      </c>
      <c r="D7" s="250">
        <v>135</v>
      </c>
      <c r="E7" s="251">
        <v>66</v>
      </c>
      <c r="F7" s="251">
        <f>+VLOOKUP(B7,[4]TERRITORIALIZACIÓN!C$128:AE$241,29,0)</f>
        <v>109</v>
      </c>
      <c r="G7" s="251">
        <f t="shared" si="0"/>
        <v>175</v>
      </c>
      <c r="H7" s="252">
        <f t="shared" si="3"/>
        <v>159.66666666666666</v>
      </c>
      <c r="I7" s="253">
        <f t="shared" si="4"/>
        <v>3.3727643993803687E-2</v>
      </c>
      <c r="J7" s="254">
        <f t="shared" si="1"/>
        <v>14827010</v>
      </c>
      <c r="K7" s="254">
        <f t="shared" si="2"/>
        <v>108</v>
      </c>
    </row>
    <row r="8" spans="1:11" ht="17.25" customHeight="1">
      <c r="A8" s="248">
        <v>7</v>
      </c>
      <c r="B8" s="249" t="s">
        <v>318</v>
      </c>
      <c r="C8" s="249">
        <v>204</v>
      </c>
      <c r="D8" s="250">
        <v>158</v>
      </c>
      <c r="E8" s="251">
        <v>77</v>
      </c>
      <c r="F8" s="251">
        <f>+VLOOKUP(B8,[4]TERRITORIALIZACIÓN!C$128:AE$241,29,0)</f>
        <v>89</v>
      </c>
      <c r="G8" s="251">
        <f t="shared" si="0"/>
        <v>166</v>
      </c>
      <c r="H8" s="252">
        <f t="shared" si="3"/>
        <v>176</v>
      </c>
      <c r="I8" s="253">
        <f t="shared" si="4"/>
        <v>3.7177862272919304E-2</v>
      </c>
      <c r="J8" s="254">
        <f t="shared" si="1"/>
        <v>16343760</v>
      </c>
      <c r="K8" s="254">
        <f t="shared" si="2"/>
        <v>119</v>
      </c>
    </row>
    <row r="9" spans="1:11" ht="17.25" customHeight="1">
      <c r="A9" s="248">
        <v>8</v>
      </c>
      <c r="B9" s="249" t="s">
        <v>319</v>
      </c>
      <c r="C9" s="249">
        <v>488</v>
      </c>
      <c r="D9" s="250">
        <v>390</v>
      </c>
      <c r="E9" s="251">
        <v>169</v>
      </c>
      <c r="F9" s="251">
        <f>+VLOOKUP(B9,[4]TERRITORIALIZACIÓN!C$128:AE$241,29,0)</f>
        <v>279</v>
      </c>
      <c r="G9" s="251">
        <f t="shared" si="0"/>
        <v>448</v>
      </c>
      <c r="H9" s="252">
        <f t="shared" si="3"/>
        <v>442</v>
      </c>
      <c r="I9" s="253">
        <f t="shared" si="4"/>
        <v>9.3367131389945082E-2</v>
      </c>
      <c r="J9" s="254">
        <f t="shared" si="1"/>
        <v>41045125</v>
      </c>
      <c r="K9" s="254">
        <f t="shared" si="2"/>
        <v>299</v>
      </c>
    </row>
    <row r="10" spans="1:11" ht="17.25" customHeight="1">
      <c r="A10" s="248">
        <v>9</v>
      </c>
      <c r="B10" s="249" t="s">
        <v>320</v>
      </c>
      <c r="C10" s="249">
        <v>633</v>
      </c>
      <c r="D10" s="250">
        <v>459</v>
      </c>
      <c r="E10" s="251">
        <v>184</v>
      </c>
      <c r="F10" s="251">
        <f>+VLOOKUP(B10,[4]TERRITORIALIZACIÓN!C$128:AE$241,29,0)</f>
        <v>297</v>
      </c>
      <c r="G10" s="251">
        <f t="shared" si="0"/>
        <v>481</v>
      </c>
      <c r="H10" s="252">
        <f>+AVERAGE(C10,D10,G10)</f>
        <v>524.33333333333337</v>
      </c>
      <c r="I10" s="253">
        <f t="shared" si="4"/>
        <v>0.11075904802140545</v>
      </c>
      <c r="J10" s="254">
        <f>+ROUND($J$1*I10,0)</f>
        <v>48690785</v>
      </c>
      <c r="K10" s="254">
        <f>+ROUND($K$1*I10,0)</f>
        <v>354</v>
      </c>
    </row>
    <row r="11" spans="1:11" ht="17.25" customHeight="1">
      <c r="A11" s="248">
        <v>10</v>
      </c>
      <c r="B11" s="249" t="s">
        <v>321</v>
      </c>
      <c r="C11" s="249">
        <f>1362+56</f>
        <v>1418</v>
      </c>
      <c r="D11" s="250">
        <v>1216</v>
      </c>
      <c r="E11" s="251">
        <v>531</v>
      </c>
      <c r="F11" s="251">
        <f>+VLOOKUP(B11,[4]TERRITORIALIZACIÓN!C$128:AE$241,29,0)</f>
        <v>652</v>
      </c>
      <c r="G11" s="251">
        <f t="shared" si="0"/>
        <v>1183</v>
      </c>
      <c r="H11" s="252">
        <f t="shared" si="3"/>
        <v>1272.3333333333333</v>
      </c>
      <c r="I11" s="253">
        <f t="shared" si="4"/>
        <v>0.2687649626813125</v>
      </c>
      <c r="J11" s="254">
        <f t="shared" si="1"/>
        <v>118151765</v>
      </c>
      <c r="K11" s="254">
        <f t="shared" si="2"/>
        <v>860</v>
      </c>
    </row>
    <row r="12" spans="1:11" ht="17.25" customHeight="1">
      <c r="A12" s="248">
        <v>11</v>
      </c>
      <c r="B12" s="249" t="s">
        <v>322</v>
      </c>
      <c r="C12" s="249">
        <v>416</v>
      </c>
      <c r="D12" s="250">
        <v>308</v>
      </c>
      <c r="E12" s="251">
        <v>127</v>
      </c>
      <c r="F12" s="251">
        <f>+VLOOKUP(B12,[4]TERRITORIALIZACIÓN!C$128:AE$241,29,0)</f>
        <v>203</v>
      </c>
      <c r="G12" s="251">
        <f t="shared" si="0"/>
        <v>330</v>
      </c>
      <c r="H12" s="252">
        <f t="shared" si="3"/>
        <v>351.33333333333331</v>
      </c>
      <c r="I12" s="253">
        <f t="shared" si="4"/>
        <v>7.4214899309956339E-2</v>
      </c>
      <c r="J12" s="254">
        <f>+ROUND($J$1*I12,0)</f>
        <v>32625612</v>
      </c>
      <c r="K12" s="254">
        <f>+ROUND($K$1*I12,0)</f>
        <v>237</v>
      </c>
    </row>
    <row r="13" spans="1:11" ht="17.25" customHeight="1">
      <c r="A13" s="248">
        <v>12</v>
      </c>
      <c r="B13" s="249" t="s">
        <v>323</v>
      </c>
      <c r="C13" s="249">
        <v>478</v>
      </c>
      <c r="D13" s="250">
        <v>378</v>
      </c>
      <c r="E13" s="251">
        <v>115</v>
      </c>
      <c r="F13" s="251">
        <f>+VLOOKUP(B13,[4]TERRITORIALIZACIÓN!C$128:AE$241,29,0)</f>
        <v>203</v>
      </c>
      <c r="G13" s="251">
        <f t="shared" si="0"/>
        <v>318</v>
      </c>
      <c r="H13" s="252">
        <f t="shared" si="3"/>
        <v>391.33333333333331</v>
      </c>
      <c r="I13" s="253">
        <f t="shared" si="4"/>
        <v>8.266441346289255E-2</v>
      </c>
      <c r="J13" s="254">
        <f t="shared" si="1"/>
        <v>36340103</v>
      </c>
      <c r="K13" s="254">
        <f t="shared" si="2"/>
        <v>265</v>
      </c>
    </row>
    <row r="14" spans="1:11" ht="17.25" customHeight="1">
      <c r="A14" s="248">
        <v>13</v>
      </c>
      <c r="B14" s="249" t="s">
        <v>324</v>
      </c>
      <c r="C14" s="249">
        <v>47</v>
      </c>
      <c r="D14" s="250">
        <v>47</v>
      </c>
      <c r="E14" s="251">
        <v>20</v>
      </c>
      <c r="F14" s="251">
        <f>+VLOOKUP(B14,[4]TERRITORIALIZACIÓN!C$128:AE$241,29,0)</f>
        <v>42</v>
      </c>
      <c r="G14" s="251">
        <f t="shared" si="0"/>
        <v>62</v>
      </c>
      <c r="H14" s="252">
        <f t="shared" si="3"/>
        <v>52</v>
      </c>
      <c r="I14" s="253">
        <f t="shared" si="4"/>
        <v>1.0984368398817067E-2</v>
      </c>
      <c r="J14" s="254">
        <f t="shared" si="1"/>
        <v>4828838</v>
      </c>
      <c r="K14" s="254">
        <f t="shared" si="2"/>
        <v>35</v>
      </c>
    </row>
    <row r="15" spans="1:11" ht="17.25" customHeight="1">
      <c r="A15" s="248">
        <v>14</v>
      </c>
      <c r="B15" s="249" t="s">
        <v>325</v>
      </c>
      <c r="C15" s="249">
        <v>158</v>
      </c>
      <c r="D15" s="250">
        <v>227</v>
      </c>
      <c r="E15" s="251">
        <v>77</v>
      </c>
      <c r="F15" s="251">
        <f>+VLOOKUP(B15,[4]TERRITORIALIZACIÓN!C$128:AE$241,29,0)</f>
        <v>122</v>
      </c>
      <c r="G15" s="251">
        <f t="shared" si="0"/>
        <v>199</v>
      </c>
      <c r="H15" s="252">
        <f t="shared" si="3"/>
        <v>194.66666666666666</v>
      </c>
      <c r="I15" s="253">
        <f t="shared" si="4"/>
        <v>4.1120968877622871E-2</v>
      </c>
      <c r="J15" s="254">
        <f t="shared" si="1"/>
        <v>18077189</v>
      </c>
      <c r="K15" s="254">
        <f t="shared" si="2"/>
        <v>132</v>
      </c>
    </row>
    <row r="16" spans="1:11" ht="17.25" customHeight="1">
      <c r="A16" s="248">
        <v>15</v>
      </c>
      <c r="B16" s="249" t="s">
        <v>326</v>
      </c>
      <c r="C16" s="249">
        <v>43</v>
      </c>
      <c r="D16" s="250">
        <v>43</v>
      </c>
      <c r="E16" s="251">
        <v>16</v>
      </c>
      <c r="F16" s="251">
        <f>+VLOOKUP(B16,[4]TERRITORIALIZACIÓN!C$128:AE$241,29,0)</f>
        <v>24</v>
      </c>
      <c r="G16" s="251">
        <f t="shared" si="0"/>
        <v>40</v>
      </c>
      <c r="H16" s="252">
        <f t="shared" si="3"/>
        <v>42</v>
      </c>
      <c r="I16" s="253">
        <f t="shared" si="4"/>
        <v>8.8719898605830166E-3</v>
      </c>
      <c r="J16" s="254">
        <f t="shared" si="1"/>
        <v>3900215</v>
      </c>
      <c r="K16" s="254">
        <f t="shared" si="2"/>
        <v>28</v>
      </c>
    </row>
    <row r="17" spans="1:11" ht="17.25" customHeight="1">
      <c r="A17" s="248">
        <v>16</v>
      </c>
      <c r="B17" s="249" t="s">
        <v>327</v>
      </c>
      <c r="C17" s="249">
        <v>254</v>
      </c>
      <c r="D17" s="250">
        <v>216</v>
      </c>
      <c r="E17" s="251">
        <v>88</v>
      </c>
      <c r="F17" s="251">
        <f>+VLOOKUP(B17,[4]TERRITORIALIZACIÓN!C$128:AE$241,29,0)</f>
        <v>144</v>
      </c>
      <c r="G17" s="251">
        <f t="shared" si="0"/>
        <v>232</v>
      </c>
      <c r="H17" s="252">
        <f t="shared" si="3"/>
        <v>234</v>
      </c>
      <c r="I17" s="253">
        <f t="shared" si="4"/>
        <v>4.9429657794676805E-2</v>
      </c>
      <c r="J17" s="254">
        <f t="shared" si="1"/>
        <v>21729772</v>
      </c>
      <c r="K17" s="254">
        <f t="shared" si="2"/>
        <v>158</v>
      </c>
    </row>
    <row r="18" spans="1:11" ht="17.25" customHeight="1">
      <c r="A18" s="248">
        <v>17</v>
      </c>
      <c r="B18" s="249" t="s">
        <v>328</v>
      </c>
      <c r="C18" s="249">
        <v>27</v>
      </c>
      <c r="D18" s="250">
        <v>39</v>
      </c>
      <c r="E18" s="251">
        <v>13</v>
      </c>
      <c r="F18" s="251">
        <f>+VLOOKUP(B18,[4]TERRITORIALIZACIÓN!C$128:AE$241,29,0)</f>
        <v>15</v>
      </c>
      <c r="G18" s="251">
        <f t="shared" si="0"/>
        <v>28</v>
      </c>
      <c r="H18" s="252">
        <f t="shared" si="3"/>
        <v>31.333333333333332</v>
      </c>
      <c r="I18" s="253">
        <f t="shared" si="4"/>
        <v>6.6187860864666947E-3</v>
      </c>
      <c r="J18" s="254">
        <f t="shared" si="1"/>
        <v>2909685</v>
      </c>
      <c r="K18" s="254">
        <f t="shared" si="2"/>
        <v>21</v>
      </c>
    </row>
    <row r="19" spans="1:11" ht="17.25" customHeight="1">
      <c r="A19" s="248">
        <v>18</v>
      </c>
      <c r="B19" s="255" t="s">
        <v>329</v>
      </c>
      <c r="C19" s="255">
        <v>182</v>
      </c>
      <c r="D19" s="250">
        <v>143</v>
      </c>
      <c r="E19" s="251">
        <v>64</v>
      </c>
      <c r="F19" s="251">
        <f>+VLOOKUP(B19,[4]TERRITORIALIZACIÓN!C$128:AE$241,29,0)</f>
        <v>104</v>
      </c>
      <c r="G19" s="251">
        <f t="shared" si="0"/>
        <v>168</v>
      </c>
      <c r="H19" s="252">
        <f t="shared" si="3"/>
        <v>164.33333333333334</v>
      </c>
      <c r="I19" s="253">
        <f t="shared" si="4"/>
        <v>3.4713420644979585E-2</v>
      </c>
      <c r="J19" s="254">
        <f t="shared" si="1"/>
        <v>15260367</v>
      </c>
      <c r="K19" s="254">
        <f t="shared" si="2"/>
        <v>111</v>
      </c>
    </row>
    <row r="20" spans="1:11" ht="17.25" customHeight="1">
      <c r="A20" s="248">
        <v>19</v>
      </c>
      <c r="B20" s="249" t="s">
        <v>330</v>
      </c>
      <c r="C20" s="249">
        <v>81</v>
      </c>
      <c r="D20" s="250">
        <v>68</v>
      </c>
      <c r="E20" s="251">
        <v>18</v>
      </c>
      <c r="F20" s="251">
        <f>+VLOOKUP(B20,[4]TERRITORIALIZACIÓN!C$128:AE$241,29,0)</f>
        <v>45</v>
      </c>
      <c r="G20" s="251">
        <f t="shared" si="0"/>
        <v>63</v>
      </c>
      <c r="H20" s="252">
        <f t="shared" si="3"/>
        <v>70.666666666666671</v>
      </c>
      <c r="I20" s="253">
        <f t="shared" si="4"/>
        <v>1.4927475003520633E-2</v>
      </c>
      <c r="J20" s="254">
        <f>+ROUND($J$1*I20,0)</f>
        <v>6562267</v>
      </c>
      <c r="K20" s="254">
        <f t="shared" si="2"/>
        <v>48</v>
      </c>
    </row>
    <row r="21" spans="1:11" ht="20.25" customHeight="1">
      <c r="A21" s="958" t="s">
        <v>369</v>
      </c>
      <c r="B21" s="959"/>
      <c r="C21" s="256">
        <f t="shared" ref="C21:K21" si="5">SUM(C2:C20)</f>
        <v>5370</v>
      </c>
      <c r="D21" s="257">
        <f t="shared" si="5"/>
        <v>4444</v>
      </c>
      <c r="E21" s="258">
        <f t="shared" si="5"/>
        <v>1746</v>
      </c>
      <c r="F21" s="258">
        <f>SUM(F2:F20)</f>
        <v>2642</v>
      </c>
      <c r="G21" s="258">
        <f>SUM(G2:G20)</f>
        <v>4388</v>
      </c>
      <c r="H21" s="259">
        <f t="shared" si="5"/>
        <v>4734</v>
      </c>
      <c r="I21" s="260">
        <f t="shared" si="5"/>
        <v>1</v>
      </c>
      <c r="J21" s="261">
        <f t="shared" si="5"/>
        <v>439610000</v>
      </c>
      <c r="K21" s="261">
        <f t="shared" si="5"/>
        <v>3200</v>
      </c>
    </row>
    <row r="24" spans="1:11" ht="16.5" customHeight="1">
      <c r="B24" s="242" t="s">
        <v>344</v>
      </c>
      <c r="C24" s="242" t="s">
        <v>343</v>
      </c>
      <c r="D24" s="245" t="s">
        <v>439</v>
      </c>
      <c r="E24" s="245" t="s">
        <v>439</v>
      </c>
      <c r="F24" s="371">
        <f>+INVERSIÓN!V25</f>
        <v>69920505</v>
      </c>
      <c r="G24" s="371">
        <f>+INVERSIÓN!AS25</f>
        <v>69502000</v>
      </c>
      <c r="J24" s="247"/>
    </row>
    <row r="25" spans="1:11" ht="16.5" customHeight="1">
      <c r="B25" s="248">
        <v>1</v>
      </c>
      <c r="C25" s="249" t="s">
        <v>312</v>
      </c>
      <c r="D25" s="251">
        <v>139</v>
      </c>
      <c r="E25" s="368">
        <f>+D25/$D$44</f>
        <v>5.2611657834973506E-2</v>
      </c>
      <c r="F25" s="251">
        <f>+ROUND(E25*$F$24,0)</f>
        <v>3678634</v>
      </c>
      <c r="G25" s="251">
        <f>+ROUND($G$24*E25,0)</f>
        <v>3656615</v>
      </c>
      <c r="J25" s="247"/>
    </row>
    <row r="26" spans="1:11" ht="16.5" customHeight="1">
      <c r="B26" s="248">
        <v>2</v>
      </c>
      <c r="C26" s="249" t="s">
        <v>313</v>
      </c>
      <c r="D26" s="251">
        <v>62</v>
      </c>
      <c r="E26" s="368">
        <f t="shared" ref="E26:E43" si="6">+D26/$D$44</f>
        <v>2.3467070401211203E-2</v>
      </c>
      <c r="F26" s="251">
        <f t="shared" ref="F26:F43" si="7">+ROUND(E26*$F$24,0)</f>
        <v>1640829</v>
      </c>
      <c r="G26" s="251">
        <f t="shared" ref="G26:G43" si="8">+ROUND($G$24*E26,0)</f>
        <v>1631008</v>
      </c>
      <c r="J26" s="247"/>
    </row>
    <row r="27" spans="1:11" ht="16.5" customHeight="1">
      <c r="B27" s="248">
        <v>3</v>
      </c>
      <c r="C27" s="249" t="s">
        <v>314</v>
      </c>
      <c r="D27" s="251">
        <v>13</v>
      </c>
      <c r="E27" s="368">
        <f t="shared" si="6"/>
        <v>4.9205147615442851E-3</v>
      </c>
      <c r="F27" s="251">
        <f t="shared" si="7"/>
        <v>344045</v>
      </c>
      <c r="G27" s="251">
        <f t="shared" si="8"/>
        <v>341986</v>
      </c>
      <c r="J27" s="247"/>
    </row>
    <row r="28" spans="1:11" ht="16.5" customHeight="1">
      <c r="B28" s="248">
        <v>4</v>
      </c>
      <c r="C28" s="249" t="s">
        <v>315</v>
      </c>
      <c r="D28" s="251">
        <v>68</v>
      </c>
      <c r="E28" s="368">
        <f t="shared" si="6"/>
        <v>2.5738077214231644E-2</v>
      </c>
      <c r="F28" s="251">
        <f t="shared" si="7"/>
        <v>1799619</v>
      </c>
      <c r="G28" s="251">
        <f t="shared" si="8"/>
        <v>1788848</v>
      </c>
      <c r="J28" s="247"/>
    </row>
    <row r="29" spans="1:11" ht="16.5" customHeight="1">
      <c r="B29" s="248">
        <v>5</v>
      </c>
      <c r="C29" s="249" t="s">
        <v>316</v>
      </c>
      <c r="D29" s="251">
        <v>32</v>
      </c>
      <c r="E29" s="368">
        <f t="shared" si="6"/>
        <v>1.2112036336109008E-2</v>
      </c>
      <c r="F29" s="251">
        <f t="shared" si="7"/>
        <v>846880</v>
      </c>
      <c r="G29" s="251">
        <f t="shared" si="8"/>
        <v>841811</v>
      </c>
      <c r="J29" s="247"/>
    </row>
    <row r="30" spans="1:11" ht="16.5" customHeight="1">
      <c r="B30" s="248">
        <v>6</v>
      </c>
      <c r="C30" s="249" t="s">
        <v>317</v>
      </c>
      <c r="D30" s="251">
        <v>109</v>
      </c>
      <c r="E30" s="368">
        <f t="shared" si="6"/>
        <v>4.1256623769871312E-2</v>
      </c>
      <c r="F30" s="251">
        <f t="shared" si="7"/>
        <v>2884684</v>
      </c>
      <c r="G30" s="251">
        <f t="shared" si="8"/>
        <v>2867418</v>
      </c>
      <c r="J30" s="247"/>
    </row>
    <row r="31" spans="1:11" ht="16.5" customHeight="1">
      <c r="B31" s="248">
        <v>7</v>
      </c>
      <c r="C31" s="249" t="s">
        <v>318</v>
      </c>
      <c r="D31" s="251">
        <v>89</v>
      </c>
      <c r="E31" s="368">
        <f t="shared" si="6"/>
        <v>3.368660105980318E-2</v>
      </c>
      <c r="F31" s="251">
        <f t="shared" si="7"/>
        <v>2355384</v>
      </c>
      <c r="G31" s="251">
        <f t="shared" si="8"/>
        <v>2341286</v>
      </c>
      <c r="J31" s="247"/>
    </row>
    <row r="32" spans="1:11" ht="16.5" customHeight="1">
      <c r="B32" s="248">
        <v>8</v>
      </c>
      <c r="C32" s="249" t="s">
        <v>319</v>
      </c>
      <c r="D32" s="251">
        <v>279</v>
      </c>
      <c r="E32" s="368">
        <f t="shared" si="6"/>
        <v>0.10560181680545042</v>
      </c>
      <c r="F32" s="251">
        <f t="shared" si="7"/>
        <v>7383732</v>
      </c>
      <c r="G32" s="251">
        <f t="shared" si="8"/>
        <v>7339537</v>
      </c>
      <c r="J32" s="247"/>
    </row>
    <row r="33" spans="2:10" ht="16.5" customHeight="1">
      <c r="B33" s="248">
        <v>9</v>
      </c>
      <c r="C33" s="249" t="s">
        <v>320</v>
      </c>
      <c r="D33" s="251">
        <v>297</v>
      </c>
      <c r="E33" s="368">
        <f t="shared" si="6"/>
        <v>0.11241483724451173</v>
      </c>
      <c r="F33" s="251">
        <f t="shared" si="7"/>
        <v>7860102</v>
      </c>
      <c r="G33" s="251">
        <f t="shared" si="8"/>
        <v>7813056</v>
      </c>
      <c r="J33" s="247"/>
    </row>
    <row r="34" spans="2:10" ht="16.5" customHeight="1">
      <c r="B34" s="248">
        <v>10</v>
      </c>
      <c r="C34" s="249" t="s">
        <v>321</v>
      </c>
      <c r="D34" s="251">
        <v>652</v>
      </c>
      <c r="E34" s="368">
        <f t="shared" si="6"/>
        <v>0.24678274034822104</v>
      </c>
      <c r="F34" s="251">
        <f>+ROUND(E34*$F$24,0)-1</f>
        <v>17255173</v>
      </c>
      <c r="G34" s="251">
        <f t="shared" si="8"/>
        <v>17151894</v>
      </c>
      <c r="J34" s="247"/>
    </row>
    <row r="35" spans="2:10" ht="16.5" customHeight="1">
      <c r="B35" s="248">
        <v>11</v>
      </c>
      <c r="C35" s="249" t="s">
        <v>322</v>
      </c>
      <c r="D35" s="251">
        <v>203</v>
      </c>
      <c r="E35" s="368">
        <f t="shared" si="6"/>
        <v>7.6835730507191516E-2</v>
      </c>
      <c r="F35" s="251">
        <f t="shared" si="7"/>
        <v>5372393</v>
      </c>
      <c r="G35" s="251">
        <f t="shared" si="8"/>
        <v>5340237</v>
      </c>
      <c r="J35" s="247"/>
    </row>
    <row r="36" spans="2:10" ht="16.5" customHeight="1">
      <c r="B36" s="248">
        <v>12</v>
      </c>
      <c r="C36" s="249" t="s">
        <v>323</v>
      </c>
      <c r="D36" s="251">
        <v>203</v>
      </c>
      <c r="E36" s="368">
        <f t="shared" si="6"/>
        <v>7.6835730507191516E-2</v>
      </c>
      <c r="F36" s="251">
        <f t="shared" si="7"/>
        <v>5372393</v>
      </c>
      <c r="G36" s="251">
        <f t="shared" si="8"/>
        <v>5340237</v>
      </c>
      <c r="J36" s="247"/>
    </row>
    <row r="37" spans="2:10" ht="16.5" customHeight="1">
      <c r="B37" s="248">
        <v>13</v>
      </c>
      <c r="C37" s="249" t="s">
        <v>324</v>
      </c>
      <c r="D37" s="251">
        <v>42</v>
      </c>
      <c r="E37" s="368">
        <f t="shared" si="6"/>
        <v>1.5897047691143074E-2</v>
      </c>
      <c r="F37" s="251">
        <f t="shared" si="7"/>
        <v>1111530</v>
      </c>
      <c r="G37" s="251">
        <f t="shared" si="8"/>
        <v>1104877</v>
      </c>
      <c r="J37" s="247"/>
    </row>
    <row r="38" spans="2:10" ht="16.5" customHeight="1">
      <c r="B38" s="248">
        <v>14</v>
      </c>
      <c r="C38" s="249" t="s">
        <v>325</v>
      </c>
      <c r="D38" s="251">
        <v>122</v>
      </c>
      <c r="E38" s="368">
        <f t="shared" si="6"/>
        <v>4.6177138531415592E-2</v>
      </c>
      <c r="F38" s="251">
        <f t="shared" si="7"/>
        <v>3228729</v>
      </c>
      <c r="G38" s="251">
        <f t="shared" si="8"/>
        <v>3209403</v>
      </c>
      <c r="J38" s="247"/>
    </row>
    <row r="39" spans="2:10" ht="16.5" customHeight="1">
      <c r="B39" s="248">
        <v>15</v>
      </c>
      <c r="C39" s="249" t="s">
        <v>326</v>
      </c>
      <c r="D39" s="251">
        <v>24</v>
      </c>
      <c r="E39" s="368">
        <f t="shared" si="6"/>
        <v>9.0840272520817562E-3</v>
      </c>
      <c r="F39" s="251">
        <f t="shared" si="7"/>
        <v>635160</v>
      </c>
      <c r="G39" s="251">
        <f t="shared" si="8"/>
        <v>631358</v>
      </c>
      <c r="J39" s="247"/>
    </row>
    <row r="40" spans="2:10" ht="16.5" customHeight="1">
      <c r="B40" s="248">
        <v>16</v>
      </c>
      <c r="C40" s="249" t="s">
        <v>327</v>
      </c>
      <c r="D40" s="251">
        <v>144</v>
      </c>
      <c r="E40" s="368">
        <f t="shared" si="6"/>
        <v>5.4504163512490537E-2</v>
      </c>
      <c r="F40" s="251">
        <f t="shared" si="7"/>
        <v>3810959</v>
      </c>
      <c r="G40" s="251">
        <f t="shared" si="8"/>
        <v>3788148</v>
      </c>
      <c r="J40" s="247"/>
    </row>
    <row r="41" spans="2:10" ht="16.5" customHeight="1">
      <c r="B41" s="248">
        <v>17</v>
      </c>
      <c r="C41" s="249" t="s">
        <v>328</v>
      </c>
      <c r="D41" s="251">
        <v>15</v>
      </c>
      <c r="E41" s="368">
        <f t="shared" si="6"/>
        <v>5.6775170325510981E-3</v>
      </c>
      <c r="F41" s="251">
        <f t="shared" si="7"/>
        <v>396975</v>
      </c>
      <c r="G41" s="251">
        <f t="shared" si="8"/>
        <v>394599</v>
      </c>
      <c r="J41" s="247"/>
    </row>
    <row r="42" spans="2:10" ht="16.5" customHeight="1">
      <c r="B42" s="248">
        <v>18</v>
      </c>
      <c r="C42" s="255" t="s">
        <v>329</v>
      </c>
      <c r="D42" s="251">
        <v>104</v>
      </c>
      <c r="E42" s="368">
        <f t="shared" si="6"/>
        <v>3.936411809235428E-2</v>
      </c>
      <c r="F42" s="251">
        <f t="shared" si="7"/>
        <v>2752359</v>
      </c>
      <c r="G42" s="251">
        <f t="shared" si="8"/>
        <v>2735885</v>
      </c>
      <c r="J42" s="247"/>
    </row>
    <row r="43" spans="2:10" ht="16.5" customHeight="1">
      <c r="B43" s="248">
        <v>19</v>
      </c>
      <c r="C43" s="249" t="s">
        <v>330</v>
      </c>
      <c r="D43" s="251">
        <v>45</v>
      </c>
      <c r="E43" s="368">
        <f t="shared" si="6"/>
        <v>1.7032551097653292E-2</v>
      </c>
      <c r="F43" s="251">
        <f t="shared" si="7"/>
        <v>1190925</v>
      </c>
      <c r="G43" s="251">
        <f t="shared" si="8"/>
        <v>1183796</v>
      </c>
      <c r="J43" s="247"/>
    </row>
    <row r="44" spans="2:10" ht="16.5" customHeight="1">
      <c r="B44" s="958" t="s">
        <v>369</v>
      </c>
      <c r="C44" s="959"/>
      <c r="D44" s="256">
        <v>2642</v>
      </c>
      <c r="E44" s="412">
        <f>+D44/$D$44</f>
        <v>1</v>
      </c>
      <c r="F44" s="256">
        <f>SUM(F25:F43)</f>
        <v>69920505</v>
      </c>
      <c r="G44" s="256">
        <f>SUM(G25:G43)</f>
        <v>69501999</v>
      </c>
      <c r="J44" s="247"/>
    </row>
    <row r="45" spans="2:10">
      <c r="J45" s="247"/>
    </row>
  </sheetData>
  <mergeCells count="2">
    <mergeCell ref="A21:B21"/>
    <mergeCell ref="B44:C4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F0BC-6139-4B8C-ABAE-BE60BC14445A}">
  <sheetPr codeName="Hoja14"/>
  <dimension ref="A1:K43"/>
  <sheetViews>
    <sheetView showGridLines="0" workbookViewId="0">
      <selection activeCell="J3" sqref="J3"/>
    </sheetView>
  </sheetViews>
  <sheetFormatPr baseColWidth="10" defaultRowHeight="12.75"/>
  <cols>
    <col min="1" max="1" width="17.42578125" style="247" customWidth="1"/>
    <col min="2" max="2" width="24.28515625" style="247" customWidth="1"/>
    <col min="3" max="3" width="24.140625" style="247" customWidth="1"/>
    <col min="4" max="7" width="24" style="247" customWidth="1"/>
    <col min="8" max="8" width="24.42578125" style="247" customWidth="1"/>
    <col min="9" max="9" width="20.140625" style="247" customWidth="1"/>
    <col min="10" max="10" width="19.85546875" style="262" customWidth="1"/>
    <col min="11" max="11" width="14.5703125" style="247" customWidth="1"/>
    <col min="12" max="12" width="4.85546875" style="247" customWidth="1"/>
    <col min="13" max="16384" width="11.42578125" style="247"/>
  </cols>
  <sheetData>
    <row r="1" spans="1:11" ht="17.25" customHeight="1">
      <c r="A1" s="242" t="s">
        <v>344</v>
      </c>
      <c r="B1" s="242" t="s">
        <v>343</v>
      </c>
      <c r="C1" s="243" t="s">
        <v>365</v>
      </c>
      <c r="D1" s="244" t="s">
        <v>366</v>
      </c>
      <c r="E1" s="245" t="s">
        <v>367</v>
      </c>
      <c r="F1" s="245" t="s">
        <v>439</v>
      </c>
      <c r="G1" s="245" t="s">
        <v>438</v>
      </c>
      <c r="H1" s="242" t="s">
        <v>368</v>
      </c>
      <c r="I1" s="242" t="s">
        <v>364</v>
      </c>
      <c r="J1" s="246">
        <v>3734626000</v>
      </c>
      <c r="K1" s="246">
        <f>+INVERSIÓN!U10</f>
        <v>22000</v>
      </c>
    </row>
    <row r="2" spans="1:11" ht="17.25" customHeight="1">
      <c r="A2" s="248">
        <v>1</v>
      </c>
      <c r="B2" s="249" t="s">
        <v>312</v>
      </c>
      <c r="C2" s="249">
        <v>4187</v>
      </c>
      <c r="D2" s="250">
        <v>3951</v>
      </c>
      <c r="E2" s="251">
        <v>1087</v>
      </c>
      <c r="F2" s="251">
        <v>902</v>
      </c>
      <c r="G2" s="251">
        <f>+E2+F2</f>
        <v>1989</v>
      </c>
      <c r="H2" s="252">
        <f>+AVERAGE(C2,D2,G2)</f>
        <v>3375.6666666666665</v>
      </c>
      <c r="I2" s="253">
        <f>+H2/$H$21</f>
        <v>0.11245225193213113</v>
      </c>
      <c r="J2" s="254">
        <f>+ROUND($J$1*I2,0)</f>
        <v>419967104</v>
      </c>
      <c r="K2" s="254">
        <f>+ROUND($K$1*I2,0)</f>
        <v>2474</v>
      </c>
    </row>
    <row r="3" spans="1:11" ht="17.25" customHeight="1">
      <c r="A3" s="248">
        <v>2</v>
      </c>
      <c r="B3" s="249" t="s">
        <v>313</v>
      </c>
      <c r="C3" s="249">
        <v>2764</v>
      </c>
      <c r="D3" s="250">
        <v>2613</v>
      </c>
      <c r="E3" s="251">
        <v>1202</v>
      </c>
      <c r="F3" s="251">
        <v>661</v>
      </c>
      <c r="G3" s="251">
        <f t="shared" ref="G3:G20" si="0">+E3+F3</f>
        <v>1863</v>
      </c>
      <c r="H3" s="252">
        <f t="shared" ref="H3:H20" si="1">+AVERAGE(C3,D3,G3)</f>
        <v>2413.3333333333335</v>
      </c>
      <c r="I3" s="253">
        <f>+H3/$H$21</f>
        <v>8.0394421249000633E-2</v>
      </c>
      <c r="J3" s="254">
        <f t="shared" ref="J3:J19" si="2">+ROUND($J$1*I3,0)</f>
        <v>300243096</v>
      </c>
      <c r="K3" s="254">
        <f t="shared" ref="K3:K20" si="3">+ROUND($K$1*I3,0)</f>
        <v>1769</v>
      </c>
    </row>
    <row r="4" spans="1:11" ht="17.25" customHeight="1">
      <c r="A4" s="248">
        <v>3</v>
      </c>
      <c r="B4" s="249" t="s">
        <v>314</v>
      </c>
      <c r="C4" s="249">
        <v>515</v>
      </c>
      <c r="D4" s="250">
        <v>411</v>
      </c>
      <c r="E4" s="251">
        <v>222</v>
      </c>
      <c r="F4" s="251">
        <v>303</v>
      </c>
      <c r="G4" s="251">
        <f t="shared" si="0"/>
        <v>525</v>
      </c>
      <c r="H4" s="252">
        <f t="shared" si="1"/>
        <v>483.66666666666669</v>
      </c>
      <c r="I4" s="253">
        <f t="shared" ref="I4:I20" si="4">+H4/$H$21</f>
        <v>1.6112196855290042E-2</v>
      </c>
      <c r="J4" s="254">
        <f t="shared" si="2"/>
        <v>60173029</v>
      </c>
      <c r="K4" s="254">
        <f t="shared" si="3"/>
        <v>354</v>
      </c>
    </row>
    <row r="5" spans="1:11" ht="17.25" customHeight="1">
      <c r="A5" s="248">
        <v>4</v>
      </c>
      <c r="B5" s="249" t="s">
        <v>315</v>
      </c>
      <c r="C5" s="249">
        <v>707</v>
      </c>
      <c r="D5" s="250">
        <v>525</v>
      </c>
      <c r="E5" s="251">
        <v>298</v>
      </c>
      <c r="F5" s="251">
        <v>375</v>
      </c>
      <c r="G5" s="251">
        <f t="shared" si="0"/>
        <v>673</v>
      </c>
      <c r="H5" s="252">
        <f t="shared" si="1"/>
        <v>635</v>
      </c>
      <c r="I5" s="253">
        <f t="shared" si="4"/>
        <v>2.1153504486097541E-2</v>
      </c>
      <c r="J5" s="254">
        <f t="shared" si="2"/>
        <v>79000428</v>
      </c>
      <c r="K5" s="254">
        <f t="shared" si="3"/>
        <v>465</v>
      </c>
    </row>
    <row r="6" spans="1:11" ht="17.25" customHeight="1">
      <c r="A6" s="248">
        <v>5</v>
      </c>
      <c r="B6" s="249" t="s">
        <v>316</v>
      </c>
      <c r="C6" s="249">
        <v>1477</v>
      </c>
      <c r="D6" s="250">
        <v>747</v>
      </c>
      <c r="E6" s="251">
        <v>40</v>
      </c>
      <c r="F6" s="251">
        <v>310</v>
      </c>
      <c r="G6" s="251">
        <f t="shared" si="0"/>
        <v>350</v>
      </c>
      <c r="H6" s="252">
        <f t="shared" si="1"/>
        <v>858</v>
      </c>
      <c r="I6" s="253">
        <f t="shared" si="4"/>
        <v>2.8582215510349118E-2</v>
      </c>
      <c r="J6" s="254">
        <f t="shared" si="2"/>
        <v>106743885</v>
      </c>
      <c r="K6" s="254">
        <f t="shared" si="3"/>
        <v>629</v>
      </c>
    </row>
    <row r="7" spans="1:11" ht="17.25" customHeight="1">
      <c r="A7" s="248">
        <v>6</v>
      </c>
      <c r="B7" s="249" t="s">
        <v>317</v>
      </c>
      <c r="C7" s="249">
        <v>1056</v>
      </c>
      <c r="D7" s="250">
        <v>414</v>
      </c>
      <c r="E7" s="251">
        <v>267</v>
      </c>
      <c r="F7" s="251">
        <v>229</v>
      </c>
      <c r="G7" s="251">
        <f t="shared" si="0"/>
        <v>496</v>
      </c>
      <c r="H7" s="252">
        <f t="shared" si="1"/>
        <v>655.33333333333337</v>
      </c>
      <c r="I7" s="253">
        <f t="shared" si="4"/>
        <v>2.1830860797725862E-2</v>
      </c>
      <c r="J7" s="254">
        <f t="shared" si="2"/>
        <v>81530100</v>
      </c>
      <c r="K7" s="254">
        <f t="shared" si="3"/>
        <v>480</v>
      </c>
    </row>
    <row r="8" spans="1:11" ht="17.25" customHeight="1">
      <c r="A8" s="248">
        <v>7</v>
      </c>
      <c r="B8" s="249" t="s">
        <v>318</v>
      </c>
      <c r="C8" s="249">
        <v>466</v>
      </c>
      <c r="D8" s="250">
        <v>1352</v>
      </c>
      <c r="E8" s="251">
        <v>280</v>
      </c>
      <c r="F8" s="251">
        <v>272</v>
      </c>
      <c r="G8" s="251">
        <f t="shared" si="0"/>
        <v>552</v>
      </c>
      <c r="H8" s="252">
        <f t="shared" si="1"/>
        <v>790</v>
      </c>
      <c r="I8" s="253">
        <f t="shared" si="4"/>
        <v>2.6316958337034735E-2</v>
      </c>
      <c r="J8" s="254">
        <f t="shared" si="2"/>
        <v>98283997</v>
      </c>
      <c r="K8" s="254">
        <f t="shared" si="3"/>
        <v>579</v>
      </c>
    </row>
    <row r="9" spans="1:11" ht="17.25" customHeight="1">
      <c r="A9" s="248">
        <v>8</v>
      </c>
      <c r="B9" s="249" t="s">
        <v>319</v>
      </c>
      <c r="C9" s="249">
        <v>1727</v>
      </c>
      <c r="D9" s="250">
        <v>2617</v>
      </c>
      <c r="E9" s="251">
        <v>448</v>
      </c>
      <c r="F9" s="251">
        <v>634</v>
      </c>
      <c r="G9" s="251">
        <f t="shared" si="0"/>
        <v>1082</v>
      </c>
      <c r="H9" s="252">
        <f t="shared" si="1"/>
        <v>1808.6666666666667</v>
      </c>
      <c r="I9" s="253">
        <f t="shared" si="4"/>
        <v>6.0251399129430581E-2</v>
      </c>
      <c r="J9" s="254">
        <f t="shared" si="2"/>
        <v>225016442</v>
      </c>
      <c r="K9" s="254">
        <f t="shared" si="3"/>
        <v>1326</v>
      </c>
    </row>
    <row r="10" spans="1:11" ht="17.25" customHeight="1">
      <c r="A10" s="248">
        <v>9</v>
      </c>
      <c r="B10" s="249" t="s">
        <v>320</v>
      </c>
      <c r="C10" s="249">
        <v>3366</v>
      </c>
      <c r="D10" s="250">
        <v>1822</v>
      </c>
      <c r="E10" s="251">
        <v>1229</v>
      </c>
      <c r="F10" s="251">
        <v>372</v>
      </c>
      <c r="G10" s="251">
        <f t="shared" si="0"/>
        <v>1601</v>
      </c>
      <c r="H10" s="252">
        <f t="shared" si="1"/>
        <v>2263</v>
      </c>
      <c r="I10" s="253">
        <f t="shared" si="4"/>
        <v>7.5386426223683051E-2</v>
      </c>
      <c r="J10" s="254">
        <f t="shared" si="2"/>
        <v>281540107</v>
      </c>
      <c r="K10" s="254">
        <f t="shared" si="3"/>
        <v>1659</v>
      </c>
    </row>
    <row r="11" spans="1:11" ht="17.25" customHeight="1">
      <c r="A11" s="248">
        <v>10</v>
      </c>
      <c r="B11" s="249" t="s">
        <v>321</v>
      </c>
      <c r="C11" s="249">
        <v>4819</v>
      </c>
      <c r="D11" s="250">
        <v>3533</v>
      </c>
      <c r="E11" s="251">
        <v>912</v>
      </c>
      <c r="F11" s="251">
        <v>845</v>
      </c>
      <c r="G11" s="251">
        <f t="shared" si="0"/>
        <v>1757</v>
      </c>
      <c r="H11" s="252">
        <f t="shared" si="1"/>
        <v>3369.6666666666665</v>
      </c>
      <c r="I11" s="253">
        <f t="shared" si="4"/>
        <v>0.11225237629919162</v>
      </c>
      <c r="J11" s="254">
        <f t="shared" si="2"/>
        <v>419220643</v>
      </c>
      <c r="K11" s="254">
        <f t="shared" si="3"/>
        <v>2470</v>
      </c>
    </row>
    <row r="12" spans="1:11" ht="17.25" customHeight="1">
      <c r="A12" s="248">
        <v>11</v>
      </c>
      <c r="B12" s="249" t="s">
        <v>322</v>
      </c>
      <c r="C12" s="249">
        <v>5865</v>
      </c>
      <c r="D12" s="250">
        <v>9623</v>
      </c>
      <c r="E12" s="251">
        <v>1751</v>
      </c>
      <c r="F12" s="251">
        <v>969</v>
      </c>
      <c r="G12" s="251">
        <f t="shared" si="0"/>
        <v>2720</v>
      </c>
      <c r="H12" s="252">
        <f t="shared" si="1"/>
        <v>6069.333333333333</v>
      </c>
      <c r="I12" s="253">
        <f t="shared" si="4"/>
        <v>0.20218530692013859</v>
      </c>
      <c r="J12" s="254">
        <f>+ROUND($J$1*I12,0)</f>
        <v>755086504</v>
      </c>
      <c r="K12" s="254">
        <f>+ROUND($K$1*I12,0)-1</f>
        <v>4447</v>
      </c>
    </row>
    <row r="13" spans="1:11" ht="17.25" customHeight="1">
      <c r="A13" s="248">
        <v>12</v>
      </c>
      <c r="B13" s="249" t="s">
        <v>323</v>
      </c>
      <c r="C13" s="249">
        <v>1598</v>
      </c>
      <c r="D13" s="250">
        <v>1441</v>
      </c>
      <c r="E13" s="251">
        <v>467</v>
      </c>
      <c r="F13" s="251">
        <v>288</v>
      </c>
      <c r="G13" s="251">
        <f t="shared" si="0"/>
        <v>755</v>
      </c>
      <c r="H13" s="252">
        <f t="shared" si="1"/>
        <v>1264.6666666666667</v>
      </c>
      <c r="I13" s="253">
        <f t="shared" si="4"/>
        <v>4.2129341742915528E-2</v>
      </c>
      <c r="J13" s="254">
        <f t="shared" si="2"/>
        <v>157337335</v>
      </c>
      <c r="K13" s="254">
        <f t="shared" si="3"/>
        <v>927</v>
      </c>
    </row>
    <row r="14" spans="1:11" ht="17.25" customHeight="1">
      <c r="A14" s="248">
        <v>13</v>
      </c>
      <c r="B14" s="249" t="s">
        <v>324</v>
      </c>
      <c r="C14" s="249">
        <v>2457</v>
      </c>
      <c r="D14" s="250">
        <v>1178</v>
      </c>
      <c r="E14" s="251">
        <v>675</v>
      </c>
      <c r="F14" s="251">
        <v>437</v>
      </c>
      <c r="G14" s="251">
        <f t="shared" si="0"/>
        <v>1112</v>
      </c>
      <c r="H14" s="252">
        <f t="shared" si="1"/>
        <v>1582.3333333333333</v>
      </c>
      <c r="I14" s="253">
        <f t="shared" si="4"/>
        <v>5.2711646086879275E-2</v>
      </c>
      <c r="J14" s="254">
        <f t="shared" si="2"/>
        <v>196858284</v>
      </c>
      <c r="K14" s="254">
        <f t="shared" si="3"/>
        <v>1160</v>
      </c>
    </row>
    <row r="15" spans="1:11" ht="17.25" customHeight="1">
      <c r="A15" s="248">
        <v>14</v>
      </c>
      <c r="B15" s="249" t="s">
        <v>325</v>
      </c>
      <c r="C15" s="249">
        <v>369</v>
      </c>
      <c r="D15" s="250">
        <v>391</v>
      </c>
      <c r="E15" s="251">
        <v>140</v>
      </c>
      <c r="F15" s="251">
        <v>195</v>
      </c>
      <c r="G15" s="251">
        <f t="shared" si="0"/>
        <v>335</v>
      </c>
      <c r="H15" s="252">
        <f t="shared" si="1"/>
        <v>365</v>
      </c>
      <c r="I15" s="253">
        <f t="shared" si="4"/>
        <v>1.2159101003819846E-2</v>
      </c>
      <c r="J15" s="254">
        <f t="shared" si="2"/>
        <v>45409695</v>
      </c>
      <c r="K15" s="254">
        <f t="shared" si="3"/>
        <v>268</v>
      </c>
    </row>
    <row r="16" spans="1:11" ht="17.25" customHeight="1">
      <c r="A16" s="248">
        <v>15</v>
      </c>
      <c r="B16" s="249" t="s">
        <v>326</v>
      </c>
      <c r="C16" s="249">
        <v>302</v>
      </c>
      <c r="D16" s="250">
        <v>431</v>
      </c>
      <c r="E16" s="251">
        <v>175</v>
      </c>
      <c r="F16" s="251">
        <v>285</v>
      </c>
      <c r="G16" s="251">
        <f t="shared" si="0"/>
        <v>460</v>
      </c>
      <c r="H16" s="252">
        <f t="shared" si="1"/>
        <v>397.66666666666669</v>
      </c>
      <c r="I16" s="253">
        <f t="shared" si="4"/>
        <v>1.3247312783157149E-2</v>
      </c>
      <c r="J16" s="254">
        <f t="shared" si="2"/>
        <v>49473759</v>
      </c>
      <c r="K16" s="254">
        <f t="shared" si="3"/>
        <v>291</v>
      </c>
    </row>
    <row r="17" spans="1:11" ht="17.25" customHeight="1">
      <c r="A17" s="248">
        <v>16</v>
      </c>
      <c r="B17" s="249" t="s">
        <v>327</v>
      </c>
      <c r="C17" s="249">
        <v>2226</v>
      </c>
      <c r="D17" s="250">
        <v>1703</v>
      </c>
      <c r="E17" s="251">
        <v>663</v>
      </c>
      <c r="F17" s="251">
        <v>428</v>
      </c>
      <c r="G17" s="251">
        <f t="shared" si="0"/>
        <v>1091</v>
      </c>
      <c r="H17" s="252">
        <f t="shared" si="1"/>
        <v>1673.3333333333333</v>
      </c>
      <c r="I17" s="253">
        <f t="shared" si="4"/>
        <v>5.5743093186461756E-2</v>
      </c>
      <c r="J17" s="254">
        <f t="shared" si="2"/>
        <v>208179605</v>
      </c>
      <c r="K17" s="254">
        <f t="shared" si="3"/>
        <v>1226</v>
      </c>
    </row>
    <row r="18" spans="1:11" ht="17.25" customHeight="1">
      <c r="A18" s="248">
        <v>17</v>
      </c>
      <c r="B18" s="249" t="s">
        <v>328</v>
      </c>
      <c r="C18" s="249">
        <v>297</v>
      </c>
      <c r="D18" s="250">
        <v>1625</v>
      </c>
      <c r="E18" s="251">
        <v>55</v>
      </c>
      <c r="F18" s="251">
        <v>200</v>
      </c>
      <c r="G18" s="251">
        <f t="shared" si="0"/>
        <v>255</v>
      </c>
      <c r="H18" s="252">
        <f t="shared" si="1"/>
        <v>725.66666666666663</v>
      </c>
      <c r="I18" s="253">
        <f t="shared" si="4"/>
        <v>2.4173847383850051E-2</v>
      </c>
      <c r="J18" s="254">
        <f t="shared" si="2"/>
        <v>90280279</v>
      </c>
      <c r="K18" s="254">
        <f t="shared" si="3"/>
        <v>532</v>
      </c>
    </row>
    <row r="19" spans="1:11" ht="17.25" customHeight="1">
      <c r="A19" s="248">
        <v>18</v>
      </c>
      <c r="B19" s="255" t="s">
        <v>329</v>
      </c>
      <c r="C19" s="255">
        <v>578</v>
      </c>
      <c r="D19" s="250">
        <v>612</v>
      </c>
      <c r="E19" s="251">
        <v>192</v>
      </c>
      <c r="F19" s="251">
        <v>251</v>
      </c>
      <c r="G19" s="251">
        <f t="shared" si="0"/>
        <v>443</v>
      </c>
      <c r="H19" s="252">
        <f t="shared" si="1"/>
        <v>544.33333333333337</v>
      </c>
      <c r="I19" s="253">
        <f t="shared" si="4"/>
        <v>1.8133161588345034E-2</v>
      </c>
      <c r="J19" s="254">
        <f t="shared" si="2"/>
        <v>67720577</v>
      </c>
      <c r="K19" s="254">
        <f t="shared" si="3"/>
        <v>399</v>
      </c>
    </row>
    <row r="20" spans="1:11" ht="17.25" customHeight="1">
      <c r="A20" s="248">
        <v>19</v>
      </c>
      <c r="B20" s="249" t="s">
        <v>330</v>
      </c>
      <c r="C20" s="249">
        <v>1042</v>
      </c>
      <c r="D20" s="250">
        <v>661</v>
      </c>
      <c r="E20" s="251">
        <v>308</v>
      </c>
      <c r="F20" s="251">
        <v>221</v>
      </c>
      <c r="G20" s="251">
        <f t="shared" si="0"/>
        <v>529</v>
      </c>
      <c r="H20" s="252">
        <f t="shared" si="1"/>
        <v>744</v>
      </c>
      <c r="I20" s="253">
        <f t="shared" si="4"/>
        <v>2.4784578484498537E-2</v>
      </c>
      <c r="J20" s="254">
        <f>+ROUND($J$1*I20,0)</f>
        <v>92561131</v>
      </c>
      <c r="K20" s="254">
        <f t="shared" si="3"/>
        <v>545</v>
      </c>
    </row>
    <row r="21" spans="1:11" ht="20.25" customHeight="1">
      <c r="A21" s="958" t="s">
        <v>369</v>
      </c>
      <c r="B21" s="959"/>
      <c r="C21" s="256">
        <f t="shared" ref="C21:K21" si="5">SUM(C2:C20)</f>
        <v>35818</v>
      </c>
      <c r="D21" s="257">
        <f t="shared" si="5"/>
        <v>35650</v>
      </c>
      <c r="E21" s="258">
        <f t="shared" si="5"/>
        <v>10411</v>
      </c>
      <c r="F21" s="258">
        <f>SUM(F2:F20)</f>
        <v>8177</v>
      </c>
      <c r="G21" s="258">
        <f>SUM(G2:G20)</f>
        <v>18588</v>
      </c>
      <c r="H21" s="259">
        <f t="shared" si="5"/>
        <v>30018.666666666664</v>
      </c>
      <c r="I21" s="260">
        <f t="shared" si="5"/>
        <v>1</v>
      </c>
      <c r="J21" s="261">
        <f t="shared" si="5"/>
        <v>3734626000</v>
      </c>
      <c r="K21" s="261">
        <f t="shared" si="5"/>
        <v>22000</v>
      </c>
    </row>
    <row r="23" spans="1:11" ht="15.75" customHeight="1">
      <c r="A23" s="242" t="s">
        <v>344</v>
      </c>
      <c r="B23" s="242" t="s">
        <v>343</v>
      </c>
      <c r="C23" s="245" t="s">
        <v>439</v>
      </c>
      <c r="D23" s="245" t="s">
        <v>439</v>
      </c>
      <c r="E23" s="245">
        <f>+INVERSIÓN!V12</f>
        <v>1823</v>
      </c>
      <c r="F23" s="370">
        <f>+INVERSIÓN!V13</f>
        <v>592192767</v>
      </c>
      <c r="J23" s="247"/>
    </row>
    <row r="24" spans="1:11" ht="15.75" customHeight="1">
      <c r="A24" s="248">
        <v>1</v>
      </c>
      <c r="B24" s="249" t="s">
        <v>312</v>
      </c>
      <c r="C24" s="251">
        <v>902</v>
      </c>
      <c r="D24" s="368">
        <v>0.11030940442705101</v>
      </c>
      <c r="E24" s="251">
        <v>201</v>
      </c>
      <c r="F24" s="251">
        <f>+ROUND($F$23*D24,0)</f>
        <v>65324431</v>
      </c>
      <c r="J24" s="247"/>
    </row>
    <row r="25" spans="1:11" ht="15.75" customHeight="1">
      <c r="A25" s="248">
        <v>2</v>
      </c>
      <c r="B25" s="249" t="s">
        <v>313</v>
      </c>
      <c r="C25" s="251">
        <v>661</v>
      </c>
      <c r="D25" s="368">
        <v>8.083649260119849E-2</v>
      </c>
      <c r="E25" s="251">
        <v>147</v>
      </c>
      <c r="F25" s="251">
        <f t="shared" ref="F25:F42" si="6">+ROUND($F$23*D25,0)</f>
        <v>47870786</v>
      </c>
      <c r="J25" s="247"/>
    </row>
    <row r="26" spans="1:11" ht="15.75" customHeight="1">
      <c r="A26" s="248">
        <v>3</v>
      </c>
      <c r="B26" s="249" t="s">
        <v>314</v>
      </c>
      <c r="C26" s="251">
        <v>303</v>
      </c>
      <c r="D26" s="368">
        <v>3.7055154702213523E-2</v>
      </c>
      <c r="E26" s="251">
        <v>68</v>
      </c>
      <c r="F26" s="251">
        <f t="shared" si="6"/>
        <v>21943795</v>
      </c>
      <c r="J26" s="247"/>
    </row>
    <row r="27" spans="1:11" ht="15.75" customHeight="1">
      <c r="A27" s="248">
        <v>4</v>
      </c>
      <c r="B27" s="249" t="s">
        <v>315</v>
      </c>
      <c r="C27" s="251">
        <v>375</v>
      </c>
      <c r="D27" s="368">
        <v>4.5860339977987039E-2</v>
      </c>
      <c r="E27" s="251">
        <v>84</v>
      </c>
      <c r="F27" s="251">
        <f t="shared" si="6"/>
        <v>27158162</v>
      </c>
      <c r="J27" s="247"/>
    </row>
    <row r="28" spans="1:11" ht="15.75" customHeight="1">
      <c r="A28" s="248">
        <v>5</v>
      </c>
      <c r="B28" s="249" t="s">
        <v>316</v>
      </c>
      <c r="C28" s="251">
        <v>310</v>
      </c>
      <c r="D28" s="368">
        <v>3.7911214381802616E-2</v>
      </c>
      <c r="E28" s="251">
        <v>69</v>
      </c>
      <c r="F28" s="251">
        <f t="shared" si="6"/>
        <v>22450747</v>
      </c>
      <c r="J28" s="247"/>
    </row>
    <row r="29" spans="1:11" ht="15.75" customHeight="1">
      <c r="A29" s="248">
        <v>6</v>
      </c>
      <c r="B29" s="249" t="s">
        <v>317</v>
      </c>
      <c r="C29" s="251">
        <v>229</v>
      </c>
      <c r="D29" s="368">
        <v>2.8005380946557416E-2</v>
      </c>
      <c r="E29" s="251">
        <v>51</v>
      </c>
      <c r="F29" s="251">
        <f t="shared" si="6"/>
        <v>16584584</v>
      </c>
      <c r="J29" s="247"/>
    </row>
    <row r="30" spans="1:11" ht="15.75" customHeight="1">
      <c r="A30" s="248">
        <v>7</v>
      </c>
      <c r="B30" s="249" t="s">
        <v>318</v>
      </c>
      <c r="C30" s="251">
        <v>272</v>
      </c>
      <c r="D30" s="368">
        <v>3.3264033264033266E-2</v>
      </c>
      <c r="E30" s="251">
        <v>61</v>
      </c>
      <c r="F30" s="251">
        <f t="shared" si="6"/>
        <v>19698720</v>
      </c>
      <c r="J30" s="247"/>
    </row>
    <row r="31" spans="1:11" ht="15.75" customHeight="1">
      <c r="A31" s="248">
        <v>8</v>
      </c>
      <c r="B31" s="249" t="s">
        <v>319</v>
      </c>
      <c r="C31" s="251">
        <v>634</v>
      </c>
      <c r="D31" s="368">
        <v>7.7534548122783417E-2</v>
      </c>
      <c r="E31" s="251">
        <v>141</v>
      </c>
      <c r="F31" s="251">
        <f t="shared" si="6"/>
        <v>45915399</v>
      </c>
      <c r="J31" s="247"/>
    </row>
    <row r="32" spans="1:11" ht="15.75" customHeight="1">
      <c r="A32" s="248">
        <v>9</v>
      </c>
      <c r="B32" s="249" t="s">
        <v>320</v>
      </c>
      <c r="C32" s="251">
        <v>372</v>
      </c>
      <c r="D32" s="368">
        <v>4.5493457258163138E-2</v>
      </c>
      <c r="E32" s="251">
        <v>83</v>
      </c>
      <c r="F32" s="251">
        <f t="shared" si="6"/>
        <v>26940896</v>
      </c>
      <c r="J32" s="247"/>
    </row>
    <row r="33" spans="1:10" ht="15.75" customHeight="1">
      <c r="A33" s="248">
        <v>10</v>
      </c>
      <c r="B33" s="249" t="s">
        <v>321</v>
      </c>
      <c r="C33" s="251">
        <v>845</v>
      </c>
      <c r="D33" s="368">
        <v>0.10333863275039745</v>
      </c>
      <c r="E33" s="251">
        <v>188</v>
      </c>
      <c r="F33" s="251">
        <f t="shared" si="6"/>
        <v>61196391</v>
      </c>
      <c r="J33" s="247"/>
    </row>
    <row r="34" spans="1:10" ht="15.75" customHeight="1">
      <c r="A34" s="248">
        <v>11</v>
      </c>
      <c r="B34" s="249" t="s">
        <v>322</v>
      </c>
      <c r="C34" s="251">
        <v>969</v>
      </c>
      <c r="D34" s="368">
        <v>0.11850311850311851</v>
      </c>
      <c r="E34" s="251">
        <v>217</v>
      </c>
      <c r="F34" s="251">
        <f>+ROUND($F$23*D34,0)-1</f>
        <v>70176689</v>
      </c>
      <c r="J34" s="247"/>
    </row>
    <row r="35" spans="1:10" ht="15.75" customHeight="1">
      <c r="A35" s="248">
        <v>12</v>
      </c>
      <c r="B35" s="249" t="s">
        <v>323</v>
      </c>
      <c r="C35" s="251">
        <v>288</v>
      </c>
      <c r="D35" s="368">
        <v>3.5220741103094047E-2</v>
      </c>
      <c r="E35" s="251">
        <v>64</v>
      </c>
      <c r="F35" s="251">
        <f t="shared" si="6"/>
        <v>20857468</v>
      </c>
      <c r="J35" s="247"/>
    </row>
    <row r="36" spans="1:10" ht="15.75" customHeight="1">
      <c r="A36" s="248">
        <v>13</v>
      </c>
      <c r="B36" s="249" t="s">
        <v>324</v>
      </c>
      <c r="C36" s="251">
        <v>437</v>
      </c>
      <c r="D36" s="368">
        <v>5.344258285434756E-2</v>
      </c>
      <c r="E36" s="251">
        <v>97</v>
      </c>
      <c r="F36" s="251">
        <f t="shared" si="6"/>
        <v>31648311</v>
      </c>
      <c r="J36" s="247"/>
    </row>
    <row r="37" spans="1:10" ht="15.75" customHeight="1">
      <c r="A37" s="248">
        <v>14</v>
      </c>
      <c r="B37" s="249" t="s">
        <v>325</v>
      </c>
      <c r="C37" s="251">
        <v>195</v>
      </c>
      <c r="D37" s="368">
        <v>2.3847376788553261E-2</v>
      </c>
      <c r="E37" s="251">
        <v>43</v>
      </c>
      <c r="F37" s="251">
        <f t="shared" si="6"/>
        <v>14122244</v>
      </c>
      <c r="J37" s="247"/>
    </row>
    <row r="38" spans="1:10" ht="15.75" customHeight="1">
      <c r="A38" s="248">
        <v>15</v>
      </c>
      <c r="B38" s="249" t="s">
        <v>326</v>
      </c>
      <c r="C38" s="251">
        <v>285</v>
      </c>
      <c r="D38" s="368">
        <v>3.4853858383270146E-2</v>
      </c>
      <c r="E38" s="251">
        <v>64</v>
      </c>
      <c r="F38" s="251">
        <f t="shared" si="6"/>
        <v>20640203</v>
      </c>
      <c r="J38" s="247"/>
    </row>
    <row r="39" spans="1:10" ht="15.75" customHeight="1">
      <c r="A39" s="248">
        <v>16</v>
      </c>
      <c r="B39" s="249" t="s">
        <v>327</v>
      </c>
      <c r="C39" s="251">
        <v>428</v>
      </c>
      <c r="D39" s="368">
        <v>5.2341934694875872E-2</v>
      </c>
      <c r="E39" s="251">
        <v>95</v>
      </c>
      <c r="F39" s="251">
        <f t="shared" si="6"/>
        <v>30996515</v>
      </c>
      <c r="J39" s="247"/>
    </row>
    <row r="40" spans="1:10" ht="15.75" customHeight="1">
      <c r="A40" s="248">
        <v>17</v>
      </c>
      <c r="B40" s="249" t="s">
        <v>328</v>
      </c>
      <c r="C40" s="251">
        <v>200</v>
      </c>
      <c r="D40" s="368">
        <v>2.4458847988259754E-2</v>
      </c>
      <c r="E40" s="251">
        <v>45</v>
      </c>
      <c r="F40" s="251">
        <f t="shared" si="6"/>
        <v>14484353</v>
      </c>
      <c r="J40" s="247"/>
    </row>
    <row r="41" spans="1:10" ht="15.75" customHeight="1">
      <c r="A41" s="248">
        <v>18</v>
      </c>
      <c r="B41" s="255" t="s">
        <v>329</v>
      </c>
      <c r="C41" s="251">
        <v>251</v>
      </c>
      <c r="D41" s="368">
        <v>3.0695854225265991E-2</v>
      </c>
      <c r="E41" s="251">
        <v>56</v>
      </c>
      <c r="F41" s="251">
        <f t="shared" si="6"/>
        <v>18177863</v>
      </c>
      <c r="J41" s="247"/>
    </row>
    <row r="42" spans="1:10" ht="15.75" customHeight="1">
      <c r="A42" s="248">
        <v>19</v>
      </c>
      <c r="B42" s="249" t="s">
        <v>330</v>
      </c>
      <c r="C42" s="251">
        <v>221</v>
      </c>
      <c r="D42" s="368">
        <v>2.7027027027027029E-2</v>
      </c>
      <c r="E42" s="251">
        <v>49</v>
      </c>
      <c r="F42" s="251">
        <f t="shared" si="6"/>
        <v>16005210</v>
      </c>
      <c r="J42" s="247"/>
    </row>
    <row r="43" spans="1:10" ht="15.75" customHeight="1">
      <c r="A43" s="958" t="s">
        <v>369</v>
      </c>
      <c r="B43" s="959"/>
      <c r="C43" s="258">
        <f>SUM(C24:C42)</f>
        <v>8177</v>
      </c>
      <c r="D43" s="369">
        <f>SUM(D24:D42)</f>
        <v>0.99999999999999956</v>
      </c>
      <c r="E43" s="258">
        <f>SUM(E24:E42)</f>
        <v>1823</v>
      </c>
      <c r="F43" s="258">
        <f>SUM(F24:F42)</f>
        <v>592192767</v>
      </c>
      <c r="J43" s="247"/>
    </row>
  </sheetData>
  <mergeCells count="2">
    <mergeCell ref="A21:B21"/>
    <mergeCell ref="A43:B4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9C9E-3019-45B5-91AA-6E6C7F1BEC3A}">
  <dimension ref="A1:AH26"/>
  <sheetViews>
    <sheetView showGridLines="0" topLeftCell="C1" zoomScale="130" zoomScaleNormal="130" workbookViewId="0">
      <selection activeCell="F20" sqref="F20"/>
    </sheetView>
  </sheetViews>
  <sheetFormatPr baseColWidth="10" defaultRowHeight="12.75"/>
  <cols>
    <col min="1" max="1" width="13" style="212" customWidth="1"/>
    <col min="2" max="2" width="23.42578125" style="212" bestFit="1" customWidth="1"/>
    <col min="3" max="3" width="13.28515625" style="212" customWidth="1"/>
    <col min="4" max="4" width="17.42578125" style="212" customWidth="1"/>
    <col min="5" max="5" width="25.5703125" style="212" customWidth="1"/>
    <col min="6" max="6" width="12" style="212" customWidth="1"/>
    <col min="7" max="7" width="12.42578125" style="212" customWidth="1"/>
    <col min="8" max="8" width="13.5703125" style="212" customWidth="1"/>
    <col min="9" max="9" width="11.42578125" style="238" customWidth="1"/>
    <col min="10" max="11" width="14.85546875" style="212" customWidth="1"/>
    <col min="12" max="12" width="17" style="212" customWidth="1"/>
    <col min="13" max="18" width="14.85546875" style="212" customWidth="1"/>
    <col min="19" max="19" width="11.42578125" style="238" customWidth="1"/>
    <col min="20" max="24" width="14.85546875" style="212" customWidth="1"/>
    <col min="25" max="25" width="11.42578125" style="238" customWidth="1"/>
    <col min="26" max="26" width="11.42578125" style="238"/>
    <col min="27" max="27" width="8.5703125" style="212" customWidth="1"/>
    <col min="28" max="29" width="9.7109375" style="212" customWidth="1"/>
    <col min="30" max="32" width="10.5703125" style="212" customWidth="1"/>
    <col min="33" max="16384" width="11.42578125" style="212"/>
  </cols>
  <sheetData>
    <row r="1" spans="1:34" ht="15" customHeight="1">
      <c r="A1" s="209"/>
      <c r="B1" s="210"/>
      <c r="C1" s="211" t="s">
        <v>346</v>
      </c>
      <c r="D1" s="960" t="s">
        <v>347</v>
      </c>
      <c r="E1" s="960"/>
      <c r="F1" s="960"/>
      <c r="G1" s="960"/>
      <c r="H1" s="960"/>
      <c r="I1" s="960"/>
      <c r="K1" s="425">
        <f>+INVERSIÓN!DQ14</f>
        <v>926</v>
      </c>
      <c r="L1" s="425">
        <f>+INVERSIÓN!AS13</f>
        <v>512670800</v>
      </c>
      <c r="M1" s="213">
        <v>0</v>
      </c>
      <c r="N1" s="213"/>
      <c r="O1" s="213"/>
      <c r="P1" s="290"/>
      <c r="Q1" s="290"/>
      <c r="R1" s="290"/>
      <c r="S1" s="961" t="s">
        <v>348</v>
      </c>
      <c r="T1" s="961"/>
      <c r="U1" s="961"/>
      <c r="V1" s="961"/>
      <c r="W1" s="961"/>
      <c r="X1" s="961"/>
      <c r="Y1" s="214" t="s">
        <v>349</v>
      </c>
      <c r="Z1" s="292">
        <f>+AG1</f>
        <v>8177</v>
      </c>
      <c r="AA1" s="215"/>
      <c r="AB1" s="216">
        <f>+[3]INVERSIÓN!DW10</f>
        <v>1904</v>
      </c>
      <c r="AC1" s="216">
        <f>+[3]INVERSIÓN!DX10</f>
        <v>2889</v>
      </c>
      <c r="AD1" s="217">
        <v>4220</v>
      </c>
      <c r="AE1" s="216">
        <v>5695</v>
      </c>
      <c r="AF1" s="216">
        <v>6617</v>
      </c>
      <c r="AG1" s="216">
        <f>+[4]INVERSIÓN!EB10</f>
        <v>8177</v>
      </c>
    </row>
    <row r="2" spans="1:34" s="227" customFormat="1" ht="51.75" customHeight="1">
      <c r="A2" s="218" t="s">
        <v>344</v>
      </c>
      <c r="B2" s="218" t="s">
        <v>343</v>
      </c>
      <c r="C2" s="219" t="s">
        <v>345</v>
      </c>
      <c r="D2" s="220" t="s">
        <v>350</v>
      </c>
      <c r="E2" s="220" t="s">
        <v>351</v>
      </c>
      <c r="F2" s="220" t="s">
        <v>352</v>
      </c>
      <c r="G2" s="220" t="s">
        <v>353</v>
      </c>
      <c r="H2" s="219" t="s">
        <v>354</v>
      </c>
      <c r="I2" s="221" t="s">
        <v>355</v>
      </c>
      <c r="J2" s="222" t="s">
        <v>356</v>
      </c>
      <c r="K2" s="442" t="s">
        <v>448</v>
      </c>
      <c r="L2" s="443" t="s">
        <v>452</v>
      </c>
      <c r="M2" s="223" t="s">
        <v>357</v>
      </c>
      <c r="N2" s="223" t="s">
        <v>357</v>
      </c>
      <c r="O2" s="223" t="s">
        <v>357</v>
      </c>
      <c r="P2" s="223" t="s">
        <v>357</v>
      </c>
      <c r="Q2" s="223" t="s">
        <v>357</v>
      </c>
      <c r="R2" s="223" t="s">
        <v>357</v>
      </c>
      <c r="S2" s="224">
        <v>5028</v>
      </c>
      <c r="T2" s="223" t="s">
        <v>358</v>
      </c>
      <c r="U2" s="223" t="s">
        <v>359</v>
      </c>
      <c r="V2" s="223" t="s">
        <v>360</v>
      </c>
      <c r="W2" s="223" t="s">
        <v>361</v>
      </c>
      <c r="X2" s="223" t="s">
        <v>362</v>
      </c>
      <c r="Y2" s="224">
        <v>450</v>
      </c>
      <c r="Z2" s="225" t="s">
        <v>363</v>
      </c>
      <c r="AA2" s="226" t="s">
        <v>364</v>
      </c>
      <c r="AB2" s="226" t="s">
        <v>138</v>
      </c>
      <c r="AC2" s="226" t="s">
        <v>132</v>
      </c>
      <c r="AD2" s="226" t="s">
        <v>133</v>
      </c>
      <c r="AE2" s="226" t="s">
        <v>134</v>
      </c>
      <c r="AF2" s="226" t="s">
        <v>135</v>
      </c>
      <c r="AG2" s="226" t="s">
        <v>136</v>
      </c>
      <c r="AH2" s="440" t="s">
        <v>452</v>
      </c>
    </row>
    <row r="3" spans="1:34" s="247" customFormat="1" ht="129" customHeight="1">
      <c r="A3" s="248">
        <v>1</v>
      </c>
      <c r="B3" s="249" t="s">
        <v>312</v>
      </c>
      <c r="C3" s="433">
        <v>189</v>
      </c>
      <c r="D3" s="439" t="s">
        <v>449</v>
      </c>
      <c r="E3" s="439" t="s">
        <v>450</v>
      </c>
      <c r="F3" s="439" t="s">
        <v>451</v>
      </c>
      <c r="G3" s="422"/>
      <c r="H3" s="434">
        <f t="shared" ref="H3:H21" si="0">SUM(D3:G3)</f>
        <v>0</v>
      </c>
      <c r="I3" s="422">
        <f t="shared" ref="I3:I21" si="1">+C3+H3</f>
        <v>189</v>
      </c>
      <c r="J3" s="435">
        <f>+I3/$I$22</f>
        <v>6.9715971966064189E-2</v>
      </c>
      <c r="K3" s="436">
        <f t="shared" ref="K3:K12" si="2">+ROUND($K$1*J3,0)</f>
        <v>65</v>
      </c>
      <c r="L3" s="437">
        <f t="shared" ref="L3:L12" si="3">+ROUND($L$1*J3,0)</f>
        <v>35741343</v>
      </c>
      <c r="M3" s="438">
        <f t="shared" ref="M3:M13" si="4">+ROUND($M$1*J3,0)</f>
        <v>0</v>
      </c>
      <c r="N3" s="438">
        <f t="shared" ref="N3:N13" si="5">+ROUND($N$1*J3,0)</f>
        <v>0</v>
      </c>
      <c r="O3" s="438">
        <f t="shared" ref="O3:O13" si="6">+ROUND($O$1*J3,0)</f>
        <v>0</v>
      </c>
      <c r="P3" s="438">
        <f>+O3</f>
        <v>0</v>
      </c>
      <c r="Q3" s="438">
        <f t="shared" ref="Q3:Q13" si="7">+ROUND($Q$1*J3,0)</f>
        <v>0</v>
      </c>
      <c r="R3" s="438">
        <f t="shared" ref="R3:R13" si="8">+ROUND($R$1*J3,0)</f>
        <v>0</v>
      </c>
      <c r="S3" s="422">
        <f t="shared" ref="S3:S13" si="9">+ROUND($S$2*J3,0)</f>
        <v>351</v>
      </c>
      <c r="T3" s="423">
        <v>137</v>
      </c>
      <c r="U3" s="423">
        <v>214</v>
      </c>
      <c r="V3" s="423">
        <v>2</v>
      </c>
      <c r="W3" s="423">
        <v>8</v>
      </c>
      <c r="X3" s="423">
        <v>15</v>
      </c>
      <c r="Y3" s="423">
        <v>65</v>
      </c>
      <c r="Z3" s="424">
        <f>+SUM(S3:Y3)</f>
        <v>792</v>
      </c>
      <c r="AA3" s="228">
        <f>+Z3/$Z$22</f>
        <v>9.6857038033508619E-2</v>
      </c>
      <c r="AB3" s="229">
        <f>+ROUND(AA3*$AB$1,0)</f>
        <v>184</v>
      </c>
      <c r="AC3" s="229">
        <f t="shared" ref="AC3:AC11" si="10">+ROUND(AA3*$AC$1,0)</f>
        <v>280</v>
      </c>
      <c r="AD3" s="291">
        <v>340</v>
      </c>
      <c r="AE3" s="291">
        <v>539</v>
      </c>
      <c r="AF3" s="309">
        <v>662</v>
      </c>
      <c r="AG3" s="309">
        <f>+Z3-43</f>
        <v>749</v>
      </c>
      <c r="AH3" s="441" t="str">
        <f t="shared" ref="AH3:AH21" si="11">+_xlfn.CONCAT(D3,K3,E3,C3,F3)</f>
        <v>Del 01 al 31 de enero de 2021 se ejecutaron 65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189 individuos arbóreos propendiendo por garantizar su permanencia, mejorar su estado físico y sanitario, y potencializar los servicios ambientales que pueden brindar, garantizando la seguridad y bienestar de la comunidad.</v>
      </c>
    </row>
    <row r="4" spans="1:34" s="247" customFormat="1" ht="15" customHeight="1">
      <c r="A4" s="248">
        <v>2</v>
      </c>
      <c r="B4" s="249" t="s">
        <v>313</v>
      </c>
      <c r="C4" s="433">
        <v>99</v>
      </c>
      <c r="D4" s="439" t="s">
        <v>449</v>
      </c>
      <c r="E4" s="439" t="s">
        <v>450</v>
      </c>
      <c r="F4" s="439" t="s">
        <v>451</v>
      </c>
      <c r="G4" s="422"/>
      <c r="H4" s="434">
        <f t="shared" si="0"/>
        <v>0</v>
      </c>
      <c r="I4" s="422">
        <f t="shared" si="1"/>
        <v>99</v>
      </c>
      <c r="J4" s="435">
        <f>+I4/$I$22</f>
        <v>3.6517890077462194E-2</v>
      </c>
      <c r="K4" s="436">
        <f t="shared" si="2"/>
        <v>34</v>
      </c>
      <c r="L4" s="437">
        <f t="shared" si="3"/>
        <v>18721656</v>
      </c>
      <c r="M4" s="438">
        <f t="shared" si="4"/>
        <v>0</v>
      </c>
      <c r="N4" s="438">
        <f t="shared" si="5"/>
        <v>0</v>
      </c>
      <c r="O4" s="438">
        <f t="shared" si="6"/>
        <v>0</v>
      </c>
      <c r="P4" s="438">
        <f t="shared" ref="P4:P21" si="12">+O4</f>
        <v>0</v>
      </c>
      <c r="Q4" s="438">
        <f t="shared" si="7"/>
        <v>0</v>
      </c>
      <c r="R4" s="438">
        <f t="shared" si="8"/>
        <v>0</v>
      </c>
      <c r="S4" s="422">
        <f t="shared" si="9"/>
        <v>184</v>
      </c>
      <c r="T4" s="423">
        <v>159</v>
      </c>
      <c r="U4" s="423">
        <v>162</v>
      </c>
      <c r="V4" s="423">
        <v>6</v>
      </c>
      <c r="W4" s="423">
        <v>1</v>
      </c>
      <c r="X4" s="423">
        <v>1</v>
      </c>
      <c r="Y4" s="423">
        <v>53</v>
      </c>
      <c r="Z4" s="424">
        <f t="shared" ref="Z4:Z21" si="13">+SUM(S4:Y4)</f>
        <v>566</v>
      </c>
      <c r="AA4" s="228">
        <f t="shared" ref="AA4:AA21" si="14">+Z4/$Z$22</f>
        <v>6.9218539806775101E-2</v>
      </c>
      <c r="AB4" s="229">
        <f t="shared" ref="AB4:AB21" si="15">+ROUND(AA4*$AB$1,0)</f>
        <v>132</v>
      </c>
      <c r="AC4" s="229">
        <f t="shared" si="10"/>
        <v>200</v>
      </c>
      <c r="AD4" s="229">
        <v>253</v>
      </c>
      <c r="AE4" s="229">
        <v>438</v>
      </c>
      <c r="AF4" s="229">
        <v>503</v>
      </c>
      <c r="AG4" s="229">
        <f t="shared" ref="AG4:AG21" si="16">+Z4</f>
        <v>566</v>
      </c>
      <c r="AH4" s="441" t="str">
        <f t="shared" si="11"/>
        <v>Del 01 al 31 de enero de 2021 se ejecutaron 34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99 individuos arbóreos propendiendo por garantizar su permanencia, mejorar su estado físico y sanitario, y potencializar los servicios ambientales que pueden brindar, garantizando la seguridad y bienestar de la comunidad.</v>
      </c>
    </row>
    <row r="5" spans="1:34" s="247" customFormat="1" ht="15" customHeight="1">
      <c r="A5" s="248">
        <v>3</v>
      </c>
      <c r="B5" s="249" t="s">
        <v>314</v>
      </c>
      <c r="C5" s="433">
        <v>2</v>
      </c>
      <c r="D5" s="439" t="s">
        <v>449</v>
      </c>
      <c r="E5" s="439" t="s">
        <v>450</v>
      </c>
      <c r="F5" s="439" t="s">
        <v>451</v>
      </c>
      <c r="G5" s="422"/>
      <c r="H5" s="434">
        <f t="shared" si="0"/>
        <v>0</v>
      </c>
      <c r="I5" s="422">
        <f t="shared" si="1"/>
        <v>2</v>
      </c>
      <c r="J5" s="435">
        <f t="shared" ref="J5:J21" si="17">+I5/$I$22</f>
        <v>7.377351530800443E-4</v>
      </c>
      <c r="K5" s="436">
        <f t="shared" si="2"/>
        <v>1</v>
      </c>
      <c r="L5" s="437">
        <f t="shared" si="3"/>
        <v>378215</v>
      </c>
      <c r="M5" s="438">
        <f t="shared" si="4"/>
        <v>0</v>
      </c>
      <c r="N5" s="438">
        <f t="shared" si="5"/>
        <v>0</v>
      </c>
      <c r="O5" s="438">
        <f t="shared" si="6"/>
        <v>0</v>
      </c>
      <c r="P5" s="438">
        <f t="shared" si="12"/>
        <v>0</v>
      </c>
      <c r="Q5" s="438">
        <f t="shared" si="7"/>
        <v>0</v>
      </c>
      <c r="R5" s="438">
        <f t="shared" si="8"/>
        <v>0</v>
      </c>
      <c r="S5" s="422">
        <f t="shared" si="9"/>
        <v>4</v>
      </c>
      <c r="T5" s="423">
        <v>45</v>
      </c>
      <c r="U5" s="423">
        <v>42</v>
      </c>
      <c r="V5" s="423">
        <v>2</v>
      </c>
      <c r="W5" s="423">
        <v>0</v>
      </c>
      <c r="X5" s="423">
        <v>1</v>
      </c>
      <c r="Y5" s="423">
        <v>10</v>
      </c>
      <c r="Z5" s="424">
        <f t="shared" si="13"/>
        <v>104</v>
      </c>
      <c r="AA5" s="228">
        <f t="shared" si="14"/>
        <v>1.2718600953895072E-2</v>
      </c>
      <c r="AB5" s="229">
        <f t="shared" si="15"/>
        <v>24</v>
      </c>
      <c r="AC5" s="229">
        <f t="shared" si="10"/>
        <v>37</v>
      </c>
      <c r="AD5" s="229">
        <v>148</v>
      </c>
      <c r="AE5" s="229">
        <v>224</v>
      </c>
      <c r="AF5" s="229">
        <v>249</v>
      </c>
      <c r="AG5" s="229">
        <f t="shared" si="16"/>
        <v>104</v>
      </c>
      <c r="AH5" s="441" t="str">
        <f t="shared" si="11"/>
        <v>Del 01 al 31 de enero de 2021 se ejecutaron 1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 individuos arbóreos propendiendo por garantizar su permanencia, mejorar su estado físico y sanitario, y potencializar los servicios ambientales que pueden brindar, garantizando la seguridad y bienestar de la comunidad.</v>
      </c>
    </row>
    <row r="6" spans="1:34" s="247" customFormat="1" ht="15" customHeight="1">
      <c r="A6" s="248">
        <v>4</v>
      </c>
      <c r="B6" s="249" t="s">
        <v>315</v>
      </c>
      <c r="C6" s="433">
        <v>157</v>
      </c>
      <c r="D6" s="439" t="s">
        <v>449</v>
      </c>
      <c r="E6" s="439" t="s">
        <v>450</v>
      </c>
      <c r="F6" s="439" t="s">
        <v>451</v>
      </c>
      <c r="G6" s="422"/>
      <c r="H6" s="434">
        <f t="shared" si="0"/>
        <v>0</v>
      </c>
      <c r="I6" s="422">
        <f t="shared" si="1"/>
        <v>157</v>
      </c>
      <c r="J6" s="435">
        <f t="shared" si="17"/>
        <v>5.7912209516783476E-2</v>
      </c>
      <c r="K6" s="436">
        <f t="shared" si="2"/>
        <v>54</v>
      </c>
      <c r="L6" s="437">
        <f t="shared" si="3"/>
        <v>29689899</v>
      </c>
      <c r="M6" s="438">
        <f t="shared" si="4"/>
        <v>0</v>
      </c>
      <c r="N6" s="438">
        <f t="shared" si="5"/>
        <v>0</v>
      </c>
      <c r="O6" s="438">
        <f t="shared" si="6"/>
        <v>0</v>
      </c>
      <c r="P6" s="438">
        <f t="shared" si="12"/>
        <v>0</v>
      </c>
      <c r="Q6" s="438">
        <f t="shared" si="7"/>
        <v>0</v>
      </c>
      <c r="R6" s="438">
        <f t="shared" si="8"/>
        <v>0</v>
      </c>
      <c r="S6" s="422">
        <f t="shared" si="9"/>
        <v>291</v>
      </c>
      <c r="T6" s="423">
        <v>52</v>
      </c>
      <c r="U6" s="423">
        <v>64</v>
      </c>
      <c r="V6" s="423">
        <v>2</v>
      </c>
      <c r="W6" s="423">
        <v>0</v>
      </c>
      <c r="X6" s="423">
        <v>2</v>
      </c>
      <c r="Y6" s="423">
        <v>12</v>
      </c>
      <c r="Z6" s="424">
        <f t="shared" si="13"/>
        <v>423</v>
      </c>
      <c r="AA6" s="228">
        <f t="shared" si="14"/>
        <v>5.1730463495169375E-2</v>
      </c>
      <c r="AB6" s="229">
        <f t="shared" si="15"/>
        <v>98</v>
      </c>
      <c r="AC6" s="229">
        <f t="shared" si="10"/>
        <v>149</v>
      </c>
      <c r="AD6" s="229">
        <v>281</v>
      </c>
      <c r="AE6" s="229">
        <v>301</v>
      </c>
      <c r="AF6" s="229">
        <v>338</v>
      </c>
      <c r="AG6" s="229">
        <f t="shared" si="16"/>
        <v>423</v>
      </c>
      <c r="AH6" s="441" t="str">
        <f t="shared" si="11"/>
        <v>Del 01 al 31 de enero de 2021 se ejecutaron 54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157 individuos arbóreos propendiendo por garantizar su permanencia, mejorar su estado físico y sanitario, y potencializar los servicios ambientales que pueden brindar, garantizando la seguridad y bienestar de la comunidad.</v>
      </c>
    </row>
    <row r="7" spans="1:34" s="247" customFormat="1" ht="15" customHeight="1">
      <c r="A7" s="248">
        <v>5</v>
      </c>
      <c r="B7" s="249" t="s">
        <v>316</v>
      </c>
      <c r="C7" s="433">
        <v>3</v>
      </c>
      <c r="D7" s="439" t="s">
        <v>449</v>
      </c>
      <c r="E7" s="439" t="s">
        <v>450</v>
      </c>
      <c r="F7" s="439" t="s">
        <v>451</v>
      </c>
      <c r="G7" s="422"/>
      <c r="H7" s="434">
        <f t="shared" si="0"/>
        <v>0</v>
      </c>
      <c r="I7" s="422">
        <f t="shared" si="1"/>
        <v>3</v>
      </c>
      <c r="J7" s="435">
        <f t="shared" si="17"/>
        <v>1.1066027296200663E-3</v>
      </c>
      <c r="K7" s="436">
        <f t="shared" si="2"/>
        <v>1</v>
      </c>
      <c r="L7" s="437">
        <f t="shared" si="3"/>
        <v>567323</v>
      </c>
      <c r="M7" s="438">
        <f t="shared" si="4"/>
        <v>0</v>
      </c>
      <c r="N7" s="438">
        <f t="shared" si="5"/>
        <v>0</v>
      </c>
      <c r="O7" s="438">
        <f t="shared" si="6"/>
        <v>0</v>
      </c>
      <c r="P7" s="438">
        <f t="shared" si="12"/>
        <v>0</v>
      </c>
      <c r="Q7" s="438">
        <f t="shared" si="7"/>
        <v>0</v>
      </c>
      <c r="R7" s="438">
        <f t="shared" si="8"/>
        <v>0</v>
      </c>
      <c r="S7" s="422">
        <f t="shared" si="9"/>
        <v>6</v>
      </c>
      <c r="T7" s="423">
        <v>26</v>
      </c>
      <c r="U7" s="423">
        <v>12</v>
      </c>
      <c r="V7" s="423">
        <v>0</v>
      </c>
      <c r="W7" s="423">
        <v>0</v>
      </c>
      <c r="X7" s="423">
        <v>3</v>
      </c>
      <c r="Y7" s="423">
        <v>8</v>
      </c>
      <c r="Z7" s="424">
        <f t="shared" si="13"/>
        <v>55</v>
      </c>
      <c r="AA7" s="228">
        <f t="shared" si="14"/>
        <v>6.7261831967714318E-3</v>
      </c>
      <c r="AB7" s="229">
        <f t="shared" si="15"/>
        <v>13</v>
      </c>
      <c r="AC7" s="229">
        <f t="shared" si="10"/>
        <v>19</v>
      </c>
      <c r="AD7" s="229">
        <v>144</v>
      </c>
      <c r="AE7" s="229">
        <v>232</v>
      </c>
      <c r="AF7" s="229">
        <v>270</v>
      </c>
      <c r="AG7" s="229">
        <f t="shared" si="16"/>
        <v>55</v>
      </c>
      <c r="AH7" s="441" t="str">
        <f t="shared" si="11"/>
        <v>Del 01 al 31 de enero de 2021 se ejecutaron 1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3 individuos arbóreos propendiendo por garantizar su permanencia, mejorar su estado físico y sanitario, y potencializar los servicios ambientales que pueden brindar, garantizando la seguridad y bienestar de la comunidad.</v>
      </c>
    </row>
    <row r="8" spans="1:34" s="247" customFormat="1" ht="15" customHeight="1">
      <c r="A8" s="248">
        <v>6</v>
      </c>
      <c r="B8" s="249" t="s">
        <v>317</v>
      </c>
      <c r="C8" s="433">
        <v>0</v>
      </c>
      <c r="D8" s="439" t="s">
        <v>449</v>
      </c>
      <c r="E8" s="439" t="s">
        <v>450</v>
      </c>
      <c r="F8" s="439" t="s">
        <v>451</v>
      </c>
      <c r="G8" s="422"/>
      <c r="H8" s="434">
        <f t="shared" si="0"/>
        <v>0</v>
      </c>
      <c r="I8" s="422">
        <f t="shared" si="1"/>
        <v>0</v>
      </c>
      <c r="J8" s="435">
        <f t="shared" si="17"/>
        <v>0</v>
      </c>
      <c r="K8" s="436">
        <f t="shared" si="2"/>
        <v>0</v>
      </c>
      <c r="L8" s="437">
        <f t="shared" si="3"/>
        <v>0</v>
      </c>
      <c r="M8" s="438">
        <f t="shared" si="4"/>
        <v>0</v>
      </c>
      <c r="N8" s="438">
        <f t="shared" si="5"/>
        <v>0</v>
      </c>
      <c r="O8" s="438">
        <f t="shared" si="6"/>
        <v>0</v>
      </c>
      <c r="P8" s="438">
        <f t="shared" si="12"/>
        <v>0</v>
      </c>
      <c r="Q8" s="438">
        <f t="shared" si="7"/>
        <v>0</v>
      </c>
      <c r="R8" s="438">
        <f t="shared" si="8"/>
        <v>0</v>
      </c>
      <c r="S8" s="422">
        <f t="shared" si="9"/>
        <v>0</v>
      </c>
      <c r="T8" s="423">
        <v>17</v>
      </c>
      <c r="U8" s="423">
        <v>14</v>
      </c>
      <c r="V8" s="423">
        <v>0</v>
      </c>
      <c r="W8" s="423">
        <v>0</v>
      </c>
      <c r="X8" s="423">
        <v>1</v>
      </c>
      <c r="Y8" s="423">
        <v>2</v>
      </c>
      <c r="Z8" s="424">
        <f t="shared" si="13"/>
        <v>34</v>
      </c>
      <c r="AA8" s="228">
        <f t="shared" si="14"/>
        <v>4.1580041580041582E-3</v>
      </c>
      <c r="AB8" s="229">
        <f t="shared" si="15"/>
        <v>8</v>
      </c>
      <c r="AC8" s="229">
        <f t="shared" si="10"/>
        <v>12</v>
      </c>
      <c r="AD8" s="229">
        <v>213</v>
      </c>
      <c r="AE8" s="309">
        <v>213</v>
      </c>
      <c r="AF8" s="309">
        <v>213</v>
      </c>
      <c r="AG8" s="229">
        <f t="shared" si="16"/>
        <v>34</v>
      </c>
      <c r="AH8" s="441" t="str">
        <f t="shared" si="11"/>
        <v>Del 01 al 31 de enero de 2021 se ejecutaron 0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0 individuos arbóreos propendiendo por garantizar su permanencia, mejorar su estado físico y sanitario, y potencializar los servicios ambientales que pueden brindar, garantizando la seguridad y bienestar de la comunidad.</v>
      </c>
    </row>
    <row r="9" spans="1:34" s="247" customFormat="1" ht="15" customHeight="1">
      <c r="A9" s="248">
        <v>7</v>
      </c>
      <c r="B9" s="249" t="s">
        <v>318</v>
      </c>
      <c r="C9" s="433">
        <v>23</v>
      </c>
      <c r="D9" s="439" t="s">
        <v>449</v>
      </c>
      <c r="E9" s="439" t="s">
        <v>450</v>
      </c>
      <c r="F9" s="439" t="s">
        <v>451</v>
      </c>
      <c r="G9" s="422"/>
      <c r="H9" s="434">
        <f t="shared" si="0"/>
        <v>0</v>
      </c>
      <c r="I9" s="422">
        <f t="shared" si="1"/>
        <v>23</v>
      </c>
      <c r="J9" s="435">
        <f t="shared" si="17"/>
        <v>8.4839542604205082E-3</v>
      </c>
      <c r="K9" s="436">
        <f t="shared" si="2"/>
        <v>8</v>
      </c>
      <c r="L9" s="437">
        <f t="shared" si="3"/>
        <v>4349476</v>
      </c>
      <c r="M9" s="438">
        <f t="shared" si="4"/>
        <v>0</v>
      </c>
      <c r="N9" s="438">
        <f t="shared" si="5"/>
        <v>0</v>
      </c>
      <c r="O9" s="438">
        <f t="shared" si="6"/>
        <v>0</v>
      </c>
      <c r="P9" s="438">
        <f t="shared" si="12"/>
        <v>0</v>
      </c>
      <c r="Q9" s="438">
        <f t="shared" si="7"/>
        <v>0</v>
      </c>
      <c r="R9" s="438">
        <f t="shared" si="8"/>
        <v>0</v>
      </c>
      <c r="S9" s="422">
        <f t="shared" si="9"/>
        <v>43</v>
      </c>
      <c r="T9" s="423">
        <v>28</v>
      </c>
      <c r="U9" s="423">
        <v>20</v>
      </c>
      <c r="V9" s="423">
        <v>1</v>
      </c>
      <c r="W9" s="423">
        <v>0</v>
      </c>
      <c r="X9" s="423">
        <v>0</v>
      </c>
      <c r="Y9" s="423">
        <v>11</v>
      </c>
      <c r="Z9" s="424">
        <f t="shared" si="13"/>
        <v>103</v>
      </c>
      <c r="AA9" s="228">
        <f t="shared" si="14"/>
        <v>1.2596306713953773E-2</v>
      </c>
      <c r="AB9" s="229">
        <f t="shared" si="15"/>
        <v>24</v>
      </c>
      <c r="AC9" s="229">
        <f t="shared" si="10"/>
        <v>36</v>
      </c>
      <c r="AD9" s="229">
        <v>168</v>
      </c>
      <c r="AE9" s="229">
        <v>203</v>
      </c>
      <c r="AF9" s="229">
        <v>239</v>
      </c>
      <c r="AG9" s="229">
        <f t="shared" si="16"/>
        <v>103</v>
      </c>
      <c r="AH9" s="441" t="str">
        <f t="shared" si="11"/>
        <v>Del 01 al 31 de enero de 2021 se ejecutaron 8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23 individuos arbóreos propendiendo por garantizar su permanencia, mejorar su estado físico y sanitario, y potencializar los servicios ambientales que pueden brindar, garantizando la seguridad y bienestar de la comunidad.</v>
      </c>
    </row>
    <row r="10" spans="1:34" s="247" customFormat="1" ht="15" customHeight="1">
      <c r="A10" s="248">
        <v>8</v>
      </c>
      <c r="B10" s="249" t="s">
        <v>319</v>
      </c>
      <c r="C10" s="433">
        <v>311</v>
      </c>
      <c r="D10" s="439" t="s">
        <v>449</v>
      </c>
      <c r="E10" s="439" t="s">
        <v>450</v>
      </c>
      <c r="F10" s="439" t="s">
        <v>451</v>
      </c>
      <c r="G10" s="422"/>
      <c r="H10" s="434">
        <f t="shared" si="0"/>
        <v>0</v>
      </c>
      <c r="I10" s="422">
        <f t="shared" si="1"/>
        <v>311</v>
      </c>
      <c r="J10" s="435">
        <f t="shared" si="17"/>
        <v>0.11471781630394688</v>
      </c>
      <c r="K10" s="436">
        <f t="shared" si="2"/>
        <v>106</v>
      </c>
      <c r="L10" s="437">
        <f t="shared" si="3"/>
        <v>58812475</v>
      </c>
      <c r="M10" s="438">
        <f t="shared" si="4"/>
        <v>0</v>
      </c>
      <c r="N10" s="438">
        <f t="shared" si="5"/>
        <v>0</v>
      </c>
      <c r="O10" s="438">
        <f t="shared" si="6"/>
        <v>0</v>
      </c>
      <c r="P10" s="438">
        <f t="shared" si="12"/>
        <v>0</v>
      </c>
      <c r="Q10" s="438">
        <f t="shared" si="7"/>
        <v>0</v>
      </c>
      <c r="R10" s="438">
        <f t="shared" si="8"/>
        <v>0</v>
      </c>
      <c r="S10" s="422">
        <f t="shared" si="9"/>
        <v>577</v>
      </c>
      <c r="T10" s="423">
        <v>55</v>
      </c>
      <c r="U10" s="423">
        <v>145</v>
      </c>
      <c r="V10" s="423">
        <v>12</v>
      </c>
      <c r="W10" s="423">
        <v>1</v>
      </c>
      <c r="X10" s="423">
        <v>1</v>
      </c>
      <c r="Y10" s="423">
        <v>27</v>
      </c>
      <c r="Z10" s="424">
        <f t="shared" si="13"/>
        <v>818</v>
      </c>
      <c r="AA10" s="228">
        <f t="shared" si="14"/>
        <v>0.10003668827198239</v>
      </c>
      <c r="AB10" s="229">
        <f t="shared" si="15"/>
        <v>190</v>
      </c>
      <c r="AC10" s="229">
        <f t="shared" si="10"/>
        <v>289</v>
      </c>
      <c r="AD10" s="229">
        <v>334</v>
      </c>
      <c r="AE10" s="229">
        <v>461</v>
      </c>
      <c r="AF10" s="229">
        <v>522</v>
      </c>
      <c r="AG10" s="229">
        <f t="shared" si="16"/>
        <v>818</v>
      </c>
      <c r="AH10" s="441" t="str">
        <f t="shared" si="11"/>
        <v>Del 01 al 31 de enero de 2021 se ejecutaron 106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311 individuos arbóreos propendiendo por garantizar su permanencia, mejorar su estado físico y sanitario, y potencializar los servicios ambientales que pueden brindar, garantizando la seguridad y bienestar de la comunidad.</v>
      </c>
    </row>
    <row r="11" spans="1:34" s="247" customFormat="1" ht="15" customHeight="1">
      <c r="A11" s="248">
        <v>9</v>
      </c>
      <c r="B11" s="249" t="s">
        <v>320</v>
      </c>
      <c r="C11" s="433">
        <v>231</v>
      </c>
      <c r="D11" s="439" t="s">
        <v>449</v>
      </c>
      <c r="E11" s="439" t="s">
        <v>450</v>
      </c>
      <c r="F11" s="439" t="s">
        <v>451</v>
      </c>
      <c r="G11" s="422"/>
      <c r="H11" s="434">
        <f t="shared" si="0"/>
        <v>0</v>
      </c>
      <c r="I11" s="422">
        <f t="shared" si="1"/>
        <v>231</v>
      </c>
      <c r="J11" s="435">
        <f t="shared" si="17"/>
        <v>8.5208410180745112E-2</v>
      </c>
      <c r="K11" s="436">
        <f t="shared" si="2"/>
        <v>79</v>
      </c>
      <c r="L11" s="437">
        <f t="shared" si="3"/>
        <v>43683864</v>
      </c>
      <c r="M11" s="438">
        <f t="shared" si="4"/>
        <v>0</v>
      </c>
      <c r="N11" s="438">
        <f t="shared" si="5"/>
        <v>0</v>
      </c>
      <c r="O11" s="438">
        <f t="shared" si="6"/>
        <v>0</v>
      </c>
      <c r="P11" s="438">
        <f t="shared" si="12"/>
        <v>0</v>
      </c>
      <c r="Q11" s="438">
        <f t="shared" si="7"/>
        <v>0</v>
      </c>
      <c r="R11" s="438">
        <f t="shared" si="8"/>
        <v>0</v>
      </c>
      <c r="S11" s="422">
        <f t="shared" si="9"/>
        <v>428</v>
      </c>
      <c r="T11" s="423">
        <v>62</v>
      </c>
      <c r="U11" s="423">
        <v>61</v>
      </c>
      <c r="V11" s="423">
        <v>2</v>
      </c>
      <c r="W11" s="423">
        <v>0</v>
      </c>
      <c r="X11" s="423">
        <v>3</v>
      </c>
      <c r="Y11" s="423">
        <v>17</v>
      </c>
      <c r="Z11" s="424">
        <f t="shared" si="13"/>
        <v>573</v>
      </c>
      <c r="AA11" s="228">
        <f t="shared" si="14"/>
        <v>7.0074599486364186E-2</v>
      </c>
      <c r="AB11" s="229">
        <f t="shared" si="15"/>
        <v>133</v>
      </c>
      <c r="AC11" s="229">
        <f t="shared" si="10"/>
        <v>202</v>
      </c>
      <c r="AD11" s="229">
        <v>168</v>
      </c>
      <c r="AE11" s="229">
        <v>271</v>
      </c>
      <c r="AF11" s="229">
        <v>304</v>
      </c>
      <c r="AG11" s="229">
        <f t="shared" si="16"/>
        <v>573</v>
      </c>
      <c r="AH11" s="441" t="str">
        <f t="shared" si="11"/>
        <v>Del 01 al 31 de enero de 2021 se ejecutaron 79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231 individuos arbóreos propendiendo por garantizar su permanencia, mejorar su estado físico y sanitario, y potencializar los servicios ambientales que pueden brindar, garantizando la seguridad y bienestar de la comunidad.</v>
      </c>
    </row>
    <row r="12" spans="1:34" s="247" customFormat="1" ht="15" customHeight="1">
      <c r="A12" s="248">
        <v>10</v>
      </c>
      <c r="B12" s="249" t="s">
        <v>321</v>
      </c>
      <c r="C12" s="433">
        <v>44</v>
      </c>
      <c r="D12" s="439" t="s">
        <v>449</v>
      </c>
      <c r="E12" s="439" t="s">
        <v>450</v>
      </c>
      <c r="F12" s="439" t="s">
        <v>451</v>
      </c>
      <c r="G12" s="422"/>
      <c r="H12" s="434">
        <f t="shared" si="0"/>
        <v>0</v>
      </c>
      <c r="I12" s="422">
        <f t="shared" si="1"/>
        <v>44</v>
      </c>
      <c r="J12" s="435">
        <f t="shared" si="17"/>
        <v>1.6230173367760975E-2</v>
      </c>
      <c r="K12" s="436">
        <f t="shared" si="2"/>
        <v>15</v>
      </c>
      <c r="L12" s="437">
        <f t="shared" si="3"/>
        <v>8320736</v>
      </c>
      <c r="M12" s="438">
        <f t="shared" si="4"/>
        <v>0</v>
      </c>
      <c r="N12" s="438">
        <f t="shared" si="5"/>
        <v>0</v>
      </c>
      <c r="O12" s="438">
        <f t="shared" si="6"/>
        <v>0</v>
      </c>
      <c r="P12" s="438">
        <f t="shared" si="12"/>
        <v>0</v>
      </c>
      <c r="Q12" s="438">
        <f t="shared" si="7"/>
        <v>0</v>
      </c>
      <c r="R12" s="438">
        <f t="shared" si="8"/>
        <v>0</v>
      </c>
      <c r="S12" s="422">
        <f t="shared" si="9"/>
        <v>82</v>
      </c>
      <c r="T12" s="423">
        <v>140</v>
      </c>
      <c r="U12" s="423">
        <v>228</v>
      </c>
      <c r="V12" s="423">
        <v>5</v>
      </c>
      <c r="W12" s="423">
        <v>4</v>
      </c>
      <c r="X12" s="423">
        <v>2</v>
      </c>
      <c r="Y12" s="423">
        <v>33</v>
      </c>
      <c r="Z12" s="424">
        <f t="shared" si="13"/>
        <v>494</v>
      </c>
      <c r="AA12" s="228">
        <f t="shared" si="14"/>
        <v>6.0413354531001592E-2</v>
      </c>
      <c r="AB12" s="229">
        <f t="shared" si="15"/>
        <v>115</v>
      </c>
      <c r="AC12" s="229">
        <f>+ROUND(AA12*$AC$1,0)-1</f>
        <v>174</v>
      </c>
      <c r="AD12" s="229">
        <v>296</v>
      </c>
      <c r="AE12" s="309">
        <f>511-98</f>
        <v>413</v>
      </c>
      <c r="AF12" s="229">
        <v>565</v>
      </c>
      <c r="AG12" s="229">
        <f t="shared" si="16"/>
        <v>494</v>
      </c>
      <c r="AH12" s="441" t="str">
        <f t="shared" si="11"/>
        <v>Del 01 al 31 de enero de 2021 se ejecutaron 15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44 individuos arbóreos propendiendo por garantizar su permanencia, mejorar su estado físico y sanitario, y potencializar los servicios ambientales que pueden brindar, garantizando la seguridad y bienestar de la comunidad.</v>
      </c>
    </row>
    <row r="13" spans="1:34" s="247" customFormat="1" ht="15" customHeight="1">
      <c r="A13" s="248">
        <v>11</v>
      </c>
      <c r="B13" s="249" t="s">
        <v>322</v>
      </c>
      <c r="C13" s="433">
        <v>1344</v>
      </c>
      <c r="D13" s="439" t="s">
        <v>449</v>
      </c>
      <c r="E13" s="439" t="s">
        <v>450</v>
      </c>
      <c r="F13" s="439" t="s">
        <v>451</v>
      </c>
      <c r="G13" s="422"/>
      <c r="H13" s="434">
        <f t="shared" si="0"/>
        <v>0</v>
      </c>
      <c r="I13" s="422">
        <f t="shared" si="1"/>
        <v>1344</v>
      </c>
      <c r="J13" s="435">
        <f>+I13/$I$22</f>
        <v>0.49575802286978976</v>
      </c>
      <c r="K13" s="436">
        <f>+ROUND($K$1*J13,0)-2</f>
        <v>457</v>
      </c>
      <c r="L13" s="437">
        <f>+ROUND($L$1*J13,0)-1</f>
        <v>254160661</v>
      </c>
      <c r="M13" s="438">
        <f t="shared" si="4"/>
        <v>0</v>
      </c>
      <c r="N13" s="438">
        <f t="shared" si="5"/>
        <v>0</v>
      </c>
      <c r="O13" s="438">
        <f t="shared" si="6"/>
        <v>0</v>
      </c>
      <c r="P13" s="438">
        <f t="shared" si="12"/>
        <v>0</v>
      </c>
      <c r="Q13" s="438">
        <f t="shared" si="7"/>
        <v>0</v>
      </c>
      <c r="R13" s="438">
        <f t="shared" si="8"/>
        <v>0</v>
      </c>
      <c r="S13" s="422">
        <f t="shared" si="9"/>
        <v>2493</v>
      </c>
      <c r="T13" s="423">
        <v>224</v>
      </c>
      <c r="U13" s="423">
        <v>130</v>
      </c>
      <c r="V13" s="423">
        <v>3</v>
      </c>
      <c r="W13" s="423">
        <v>4</v>
      </c>
      <c r="X13" s="423">
        <v>6</v>
      </c>
      <c r="Y13" s="423">
        <v>125</v>
      </c>
      <c r="Z13" s="424">
        <f>+SUM(S13:Y13)-5</f>
        <v>2980</v>
      </c>
      <c r="AA13" s="228">
        <f t="shared" si="14"/>
        <v>0.36443683502507029</v>
      </c>
      <c r="AB13" s="229">
        <f t="shared" si="15"/>
        <v>694</v>
      </c>
      <c r="AC13" s="229">
        <f t="shared" ref="AC13:AC21" si="18">+ROUND(AA13*$AC$1,0)</f>
        <v>1053</v>
      </c>
      <c r="AD13" s="229">
        <v>404</v>
      </c>
      <c r="AE13" s="309">
        <f>735-98</f>
        <v>637</v>
      </c>
      <c r="AF13" s="309">
        <v>792</v>
      </c>
      <c r="AG13" s="309">
        <f>+Z13-50</f>
        <v>2930</v>
      </c>
      <c r="AH13" s="441" t="str">
        <f t="shared" si="11"/>
        <v>Del 01 al 31 de enero de 2021 se ejecutaron 457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1344 individuos arbóreos propendiendo por garantizar su permanencia, mejorar su estado físico y sanitario, y potencializar los servicios ambientales que pueden brindar, garantizando la seguridad y bienestar de la comunidad.</v>
      </c>
    </row>
    <row r="14" spans="1:34" s="247" customFormat="1" ht="15" customHeight="1">
      <c r="A14" s="248">
        <v>12</v>
      </c>
      <c r="B14" s="249" t="s">
        <v>323</v>
      </c>
      <c r="C14" s="433">
        <v>22</v>
      </c>
      <c r="D14" s="439" t="s">
        <v>449</v>
      </c>
      <c r="E14" s="439" t="s">
        <v>450</v>
      </c>
      <c r="F14" s="439" t="s">
        <v>451</v>
      </c>
      <c r="G14" s="422"/>
      <c r="H14" s="434">
        <f t="shared" si="0"/>
        <v>0</v>
      </c>
      <c r="I14" s="422">
        <f t="shared" si="1"/>
        <v>22</v>
      </c>
      <c r="J14" s="435">
        <f t="shared" si="17"/>
        <v>8.1150866838804875E-3</v>
      </c>
      <c r="K14" s="436">
        <f t="shared" ref="K14:K21" si="19">+ROUND($K$1*J14,0)</f>
        <v>8</v>
      </c>
      <c r="L14" s="437">
        <f t="shared" ref="L14:L21" si="20">+ROUND($L$1*J14,0)</f>
        <v>4160368</v>
      </c>
      <c r="M14" s="438">
        <v>0</v>
      </c>
      <c r="N14" s="438">
        <f>+ROUND($N$1*J14,0)+2</f>
        <v>2</v>
      </c>
      <c r="O14" s="438">
        <f>+ROUND($O$1*J14,0)-1</f>
        <v>-1</v>
      </c>
      <c r="P14" s="438">
        <f t="shared" si="12"/>
        <v>-1</v>
      </c>
      <c r="Q14" s="438">
        <f>+ROUND($Q$1*J14,0)-2</f>
        <v>-2</v>
      </c>
      <c r="R14" s="438">
        <f>+ROUND($R$1*J14,0)-1</f>
        <v>-1</v>
      </c>
      <c r="S14" s="422">
        <f>+ROUND($S$2*J14,0)-2</f>
        <v>39</v>
      </c>
      <c r="T14" s="423">
        <v>24</v>
      </c>
      <c r="U14" s="423">
        <v>46</v>
      </c>
      <c r="V14" s="423">
        <v>1</v>
      </c>
      <c r="W14" s="423">
        <v>0</v>
      </c>
      <c r="X14" s="423">
        <v>3</v>
      </c>
      <c r="Y14" s="423">
        <v>18</v>
      </c>
      <c r="Z14" s="424">
        <f t="shared" si="13"/>
        <v>131</v>
      </c>
      <c r="AA14" s="228">
        <f t="shared" si="14"/>
        <v>1.602054543231014E-2</v>
      </c>
      <c r="AB14" s="229">
        <f t="shared" si="15"/>
        <v>31</v>
      </c>
      <c r="AC14" s="229">
        <f t="shared" si="18"/>
        <v>46</v>
      </c>
      <c r="AD14" s="229">
        <v>165</v>
      </c>
      <c r="AE14" s="229">
        <v>209</v>
      </c>
      <c r="AF14" s="229">
        <v>250</v>
      </c>
      <c r="AG14" s="229">
        <f t="shared" si="16"/>
        <v>131</v>
      </c>
      <c r="AH14" s="441" t="str">
        <f t="shared" si="11"/>
        <v>Del 01 al 31 de enero de 2021 se ejecutaron 8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22 individuos arbóreos propendiendo por garantizar su permanencia, mejorar su estado físico y sanitario, y potencializar los servicios ambientales que pueden brindar, garantizando la seguridad y bienestar de la comunidad.</v>
      </c>
    </row>
    <row r="15" spans="1:34" s="247" customFormat="1" ht="15" customHeight="1">
      <c r="A15" s="248">
        <v>13</v>
      </c>
      <c r="B15" s="249" t="s">
        <v>324</v>
      </c>
      <c r="C15" s="433">
        <v>1</v>
      </c>
      <c r="D15" s="439" t="s">
        <v>449</v>
      </c>
      <c r="E15" s="439" t="s">
        <v>450</v>
      </c>
      <c r="F15" s="439" t="s">
        <v>451</v>
      </c>
      <c r="G15" s="422"/>
      <c r="H15" s="434">
        <f t="shared" si="0"/>
        <v>0</v>
      </c>
      <c r="I15" s="422">
        <f t="shared" si="1"/>
        <v>1</v>
      </c>
      <c r="J15" s="435">
        <f t="shared" si="17"/>
        <v>3.6886757654002215E-4</v>
      </c>
      <c r="K15" s="436">
        <f t="shared" si="19"/>
        <v>0</v>
      </c>
      <c r="L15" s="437">
        <f t="shared" si="20"/>
        <v>189108</v>
      </c>
      <c r="M15" s="438">
        <f t="shared" ref="M15:M21" si="21">+ROUND($M$1*J15,0)</f>
        <v>0</v>
      </c>
      <c r="N15" s="438">
        <f t="shared" ref="N15:N21" si="22">+ROUND($N$1*J15,0)</f>
        <v>0</v>
      </c>
      <c r="O15" s="438">
        <f t="shared" ref="O15:O21" si="23">+ROUND($O$1*J15,0)</f>
        <v>0</v>
      </c>
      <c r="P15" s="438">
        <f t="shared" si="12"/>
        <v>0</v>
      </c>
      <c r="Q15" s="438">
        <f t="shared" ref="Q15:Q21" si="24">+ROUND($Q$1*J15,0)</f>
        <v>0</v>
      </c>
      <c r="R15" s="438">
        <f t="shared" ref="R15:R21" si="25">+ROUND($R$1*J15,0)</f>
        <v>0</v>
      </c>
      <c r="S15" s="422">
        <f t="shared" ref="S15:S21" si="26">+ROUND($S$2*J15,0)</f>
        <v>2</v>
      </c>
      <c r="T15" s="423">
        <v>54</v>
      </c>
      <c r="U15" s="423">
        <v>120</v>
      </c>
      <c r="V15" s="423">
        <v>4</v>
      </c>
      <c r="W15" s="423">
        <v>1</v>
      </c>
      <c r="X15" s="423">
        <v>2</v>
      </c>
      <c r="Y15" s="423">
        <v>19</v>
      </c>
      <c r="Z15" s="424">
        <f t="shared" si="13"/>
        <v>202</v>
      </c>
      <c r="AA15" s="228">
        <f t="shared" si="14"/>
        <v>2.470343646814235E-2</v>
      </c>
      <c r="AB15" s="229">
        <f t="shared" si="15"/>
        <v>47</v>
      </c>
      <c r="AC15" s="229">
        <f t="shared" si="18"/>
        <v>71</v>
      </c>
      <c r="AD15" s="229">
        <v>273</v>
      </c>
      <c r="AE15" s="229">
        <v>331</v>
      </c>
      <c r="AF15" s="229">
        <v>363</v>
      </c>
      <c r="AG15" s="229">
        <f t="shared" si="16"/>
        <v>202</v>
      </c>
      <c r="AH15" s="441" t="str">
        <f t="shared" si="11"/>
        <v>Del 01 al 31 de enero de 2021 se ejecutaron 0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 individuos arbóreos propendiendo por garantizar su permanencia, mejorar su estado físico y sanitario, y potencializar los servicios ambientales que pueden brindar, garantizando la seguridad y bienestar de la comunidad.</v>
      </c>
    </row>
    <row r="16" spans="1:34" s="247" customFormat="1" ht="15" customHeight="1">
      <c r="A16" s="248">
        <v>14</v>
      </c>
      <c r="B16" s="249" t="s">
        <v>325</v>
      </c>
      <c r="C16" s="433">
        <v>0</v>
      </c>
      <c r="D16" s="439" t="s">
        <v>449</v>
      </c>
      <c r="E16" s="439" t="s">
        <v>450</v>
      </c>
      <c r="F16" s="439" t="s">
        <v>451</v>
      </c>
      <c r="G16" s="422"/>
      <c r="H16" s="434">
        <f t="shared" si="0"/>
        <v>0</v>
      </c>
      <c r="I16" s="422">
        <f t="shared" si="1"/>
        <v>0</v>
      </c>
      <c r="J16" s="435">
        <f t="shared" si="17"/>
        <v>0</v>
      </c>
      <c r="K16" s="436">
        <f t="shared" si="19"/>
        <v>0</v>
      </c>
      <c r="L16" s="437">
        <f t="shared" si="20"/>
        <v>0</v>
      </c>
      <c r="M16" s="438">
        <f t="shared" si="21"/>
        <v>0</v>
      </c>
      <c r="N16" s="438">
        <f t="shared" si="22"/>
        <v>0</v>
      </c>
      <c r="O16" s="438">
        <f t="shared" si="23"/>
        <v>0</v>
      </c>
      <c r="P16" s="438">
        <f t="shared" si="12"/>
        <v>0</v>
      </c>
      <c r="Q16" s="438">
        <f t="shared" si="24"/>
        <v>0</v>
      </c>
      <c r="R16" s="438">
        <f t="shared" si="25"/>
        <v>0</v>
      </c>
      <c r="S16" s="422">
        <f t="shared" si="26"/>
        <v>0</v>
      </c>
      <c r="T16" s="423">
        <v>13</v>
      </c>
      <c r="U16" s="423">
        <v>3</v>
      </c>
      <c r="V16" s="423">
        <v>1</v>
      </c>
      <c r="W16" s="423">
        <v>0</v>
      </c>
      <c r="X16" s="423">
        <v>0</v>
      </c>
      <c r="Y16" s="423">
        <v>3</v>
      </c>
      <c r="Z16" s="424">
        <f t="shared" si="13"/>
        <v>20</v>
      </c>
      <c r="AA16" s="228">
        <f t="shared" si="14"/>
        <v>2.4458847988259752E-3</v>
      </c>
      <c r="AB16" s="229">
        <f t="shared" si="15"/>
        <v>5</v>
      </c>
      <c r="AC16" s="229">
        <f t="shared" si="18"/>
        <v>7</v>
      </c>
      <c r="AD16" s="229">
        <v>107</v>
      </c>
      <c r="AE16" s="229">
        <v>135</v>
      </c>
      <c r="AF16" s="229">
        <v>158</v>
      </c>
      <c r="AG16" s="229">
        <f t="shared" si="16"/>
        <v>20</v>
      </c>
      <c r="AH16" s="441" t="str">
        <f t="shared" si="11"/>
        <v>Del 01 al 31 de enero de 2021 se ejecutaron 0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0 individuos arbóreos propendiendo por garantizar su permanencia, mejorar su estado físico y sanitario, y potencializar los servicios ambientales que pueden brindar, garantizando la seguridad y bienestar de la comunidad.</v>
      </c>
    </row>
    <row r="17" spans="1:34" s="247" customFormat="1" ht="15" customHeight="1">
      <c r="A17" s="248">
        <v>15</v>
      </c>
      <c r="B17" s="249" t="s">
        <v>326</v>
      </c>
      <c r="C17" s="433">
        <v>0</v>
      </c>
      <c r="D17" s="439" t="s">
        <v>449</v>
      </c>
      <c r="E17" s="439" t="s">
        <v>450</v>
      </c>
      <c r="F17" s="439" t="s">
        <v>451</v>
      </c>
      <c r="G17" s="422"/>
      <c r="H17" s="434">
        <f t="shared" si="0"/>
        <v>0</v>
      </c>
      <c r="I17" s="422">
        <f t="shared" si="1"/>
        <v>0</v>
      </c>
      <c r="J17" s="435">
        <f t="shared" si="17"/>
        <v>0</v>
      </c>
      <c r="K17" s="436">
        <f t="shared" si="19"/>
        <v>0</v>
      </c>
      <c r="L17" s="437">
        <f t="shared" si="20"/>
        <v>0</v>
      </c>
      <c r="M17" s="438">
        <f t="shared" si="21"/>
        <v>0</v>
      </c>
      <c r="N17" s="438">
        <f t="shared" si="22"/>
        <v>0</v>
      </c>
      <c r="O17" s="438">
        <f t="shared" si="23"/>
        <v>0</v>
      </c>
      <c r="P17" s="438">
        <f t="shared" si="12"/>
        <v>0</v>
      </c>
      <c r="Q17" s="438">
        <f t="shared" si="24"/>
        <v>0</v>
      </c>
      <c r="R17" s="438">
        <f t="shared" si="25"/>
        <v>0</v>
      </c>
      <c r="S17" s="422">
        <f t="shared" si="26"/>
        <v>0</v>
      </c>
      <c r="T17" s="423">
        <v>5</v>
      </c>
      <c r="U17" s="423">
        <v>13</v>
      </c>
      <c r="V17" s="423">
        <v>1</v>
      </c>
      <c r="W17" s="423">
        <v>0</v>
      </c>
      <c r="X17" s="423">
        <v>0</v>
      </c>
      <c r="Y17" s="423">
        <v>6</v>
      </c>
      <c r="Z17" s="424">
        <f t="shared" si="13"/>
        <v>25</v>
      </c>
      <c r="AA17" s="228">
        <f t="shared" si="14"/>
        <v>3.0573559985324693E-3</v>
      </c>
      <c r="AB17" s="229">
        <f t="shared" si="15"/>
        <v>6</v>
      </c>
      <c r="AC17" s="229">
        <f t="shared" si="18"/>
        <v>9</v>
      </c>
      <c r="AD17" s="229">
        <v>285</v>
      </c>
      <c r="AE17" s="309">
        <v>285</v>
      </c>
      <c r="AF17" s="309">
        <v>285</v>
      </c>
      <c r="AG17" s="309">
        <f>+Z17+93</f>
        <v>118</v>
      </c>
      <c r="AH17" s="441" t="str">
        <f t="shared" si="11"/>
        <v>Del 01 al 31 de enero de 2021 se ejecutaron 0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0 individuos arbóreos propendiendo por garantizar su permanencia, mejorar su estado físico y sanitario, y potencializar los servicios ambientales que pueden brindar, garantizando la seguridad y bienestar de la comunidad.</v>
      </c>
    </row>
    <row r="18" spans="1:34" s="247" customFormat="1" ht="15" customHeight="1">
      <c r="A18" s="248">
        <v>16</v>
      </c>
      <c r="B18" s="249" t="s">
        <v>327</v>
      </c>
      <c r="C18" s="433">
        <v>110</v>
      </c>
      <c r="D18" s="439" t="s">
        <v>449</v>
      </c>
      <c r="E18" s="439" t="s">
        <v>450</v>
      </c>
      <c r="F18" s="439" t="s">
        <v>451</v>
      </c>
      <c r="G18" s="422"/>
      <c r="H18" s="434">
        <f t="shared" si="0"/>
        <v>0</v>
      </c>
      <c r="I18" s="422">
        <f t="shared" si="1"/>
        <v>110</v>
      </c>
      <c r="J18" s="435">
        <f t="shared" si="17"/>
        <v>4.0575433419402437E-2</v>
      </c>
      <c r="K18" s="436">
        <f t="shared" si="19"/>
        <v>38</v>
      </c>
      <c r="L18" s="437">
        <f t="shared" si="20"/>
        <v>20801840</v>
      </c>
      <c r="M18" s="438">
        <f t="shared" si="21"/>
        <v>0</v>
      </c>
      <c r="N18" s="438">
        <f t="shared" si="22"/>
        <v>0</v>
      </c>
      <c r="O18" s="438">
        <f t="shared" si="23"/>
        <v>0</v>
      </c>
      <c r="P18" s="438">
        <f t="shared" si="12"/>
        <v>0</v>
      </c>
      <c r="Q18" s="438">
        <f t="shared" si="24"/>
        <v>0</v>
      </c>
      <c r="R18" s="438">
        <f t="shared" si="25"/>
        <v>0</v>
      </c>
      <c r="S18" s="422">
        <f t="shared" si="26"/>
        <v>204</v>
      </c>
      <c r="T18" s="423">
        <v>39</v>
      </c>
      <c r="U18" s="423">
        <v>125</v>
      </c>
      <c r="V18" s="423">
        <v>0</v>
      </c>
      <c r="W18" s="423">
        <v>2</v>
      </c>
      <c r="X18" s="423">
        <v>0</v>
      </c>
      <c r="Y18" s="423">
        <v>15</v>
      </c>
      <c r="Z18" s="424">
        <f t="shared" si="13"/>
        <v>385</v>
      </c>
      <c r="AA18" s="228">
        <f t="shared" si="14"/>
        <v>4.7083282377400025E-2</v>
      </c>
      <c r="AB18" s="229">
        <f t="shared" si="15"/>
        <v>90</v>
      </c>
      <c r="AC18" s="229">
        <f t="shared" si="18"/>
        <v>136</v>
      </c>
      <c r="AD18" s="229">
        <v>222</v>
      </c>
      <c r="AE18" s="229">
        <v>296</v>
      </c>
      <c r="AF18" s="229">
        <v>333</v>
      </c>
      <c r="AG18" s="229">
        <f t="shared" si="16"/>
        <v>385</v>
      </c>
      <c r="AH18" s="441" t="str">
        <f t="shared" si="11"/>
        <v>Del 01 al 31 de enero de 2021 se ejecutaron 38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110 individuos arbóreos propendiendo por garantizar su permanencia, mejorar su estado físico y sanitario, y potencializar los servicios ambientales que pueden brindar, garantizando la seguridad y bienestar de la comunidad.</v>
      </c>
    </row>
    <row r="19" spans="1:34" s="247" customFormat="1" ht="15" customHeight="1">
      <c r="A19" s="248">
        <v>17</v>
      </c>
      <c r="B19" s="249" t="s">
        <v>328</v>
      </c>
      <c r="C19" s="433">
        <v>20</v>
      </c>
      <c r="D19" s="439" t="s">
        <v>449</v>
      </c>
      <c r="E19" s="439" t="s">
        <v>450</v>
      </c>
      <c r="F19" s="439" t="s">
        <v>451</v>
      </c>
      <c r="G19" s="422"/>
      <c r="H19" s="434">
        <f t="shared" si="0"/>
        <v>0</v>
      </c>
      <c r="I19" s="422">
        <f t="shared" si="1"/>
        <v>20</v>
      </c>
      <c r="J19" s="435">
        <f t="shared" si="17"/>
        <v>7.3773515308004425E-3</v>
      </c>
      <c r="K19" s="436">
        <f t="shared" si="19"/>
        <v>7</v>
      </c>
      <c r="L19" s="437">
        <f t="shared" si="20"/>
        <v>3782153</v>
      </c>
      <c r="M19" s="438">
        <f t="shared" si="21"/>
        <v>0</v>
      </c>
      <c r="N19" s="438">
        <f t="shared" si="22"/>
        <v>0</v>
      </c>
      <c r="O19" s="438">
        <f t="shared" si="23"/>
        <v>0</v>
      </c>
      <c r="P19" s="438">
        <f t="shared" si="12"/>
        <v>0</v>
      </c>
      <c r="Q19" s="438">
        <f t="shared" si="24"/>
        <v>0</v>
      </c>
      <c r="R19" s="438">
        <f t="shared" si="25"/>
        <v>0</v>
      </c>
      <c r="S19" s="422">
        <f t="shared" si="26"/>
        <v>37</v>
      </c>
      <c r="T19" s="423">
        <v>15</v>
      </c>
      <c r="U19" s="423">
        <v>9</v>
      </c>
      <c r="V19" s="423">
        <v>0</v>
      </c>
      <c r="W19" s="423">
        <v>2</v>
      </c>
      <c r="X19" s="423">
        <v>1</v>
      </c>
      <c r="Y19" s="423">
        <v>5</v>
      </c>
      <c r="Z19" s="424">
        <f t="shared" si="13"/>
        <v>69</v>
      </c>
      <c r="AA19" s="228">
        <f t="shared" si="14"/>
        <v>8.4383025559496144E-3</v>
      </c>
      <c r="AB19" s="229">
        <f t="shared" si="15"/>
        <v>16</v>
      </c>
      <c r="AC19" s="229">
        <f t="shared" si="18"/>
        <v>24</v>
      </c>
      <c r="AD19" s="229">
        <v>93</v>
      </c>
      <c r="AE19" s="229">
        <v>138</v>
      </c>
      <c r="AF19" s="229">
        <v>162</v>
      </c>
      <c r="AG19" s="229">
        <f t="shared" si="16"/>
        <v>69</v>
      </c>
      <c r="AH19" s="441" t="str">
        <f t="shared" si="11"/>
        <v>Del 01 al 31 de enero de 2021 se ejecutaron 7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20 individuos arbóreos propendiendo por garantizar su permanencia, mejorar su estado físico y sanitario, y potencializar los servicios ambientales que pueden brindar, garantizando la seguridad y bienestar de la comunidad.</v>
      </c>
    </row>
    <row r="20" spans="1:34" s="247" customFormat="1" ht="15" customHeight="1">
      <c r="A20" s="248">
        <v>18</v>
      </c>
      <c r="B20" s="249" t="s">
        <v>329</v>
      </c>
      <c r="C20" s="433">
        <v>0</v>
      </c>
      <c r="D20" s="439" t="s">
        <v>449</v>
      </c>
      <c r="E20" s="439" t="s">
        <v>450</v>
      </c>
      <c r="F20" s="439" t="s">
        <v>451</v>
      </c>
      <c r="G20" s="422"/>
      <c r="H20" s="434">
        <f t="shared" si="0"/>
        <v>0</v>
      </c>
      <c r="I20" s="422">
        <f t="shared" si="1"/>
        <v>0</v>
      </c>
      <c r="J20" s="435">
        <f t="shared" si="17"/>
        <v>0</v>
      </c>
      <c r="K20" s="436">
        <f t="shared" si="19"/>
        <v>0</v>
      </c>
      <c r="L20" s="437">
        <f t="shared" si="20"/>
        <v>0</v>
      </c>
      <c r="M20" s="438">
        <f t="shared" si="21"/>
        <v>0</v>
      </c>
      <c r="N20" s="438">
        <f t="shared" si="22"/>
        <v>0</v>
      </c>
      <c r="O20" s="438">
        <f t="shared" si="23"/>
        <v>0</v>
      </c>
      <c r="P20" s="438">
        <f t="shared" si="12"/>
        <v>0</v>
      </c>
      <c r="Q20" s="438">
        <f t="shared" si="24"/>
        <v>0</v>
      </c>
      <c r="R20" s="438">
        <f t="shared" si="25"/>
        <v>0</v>
      </c>
      <c r="S20" s="422">
        <f t="shared" si="26"/>
        <v>0</v>
      </c>
      <c r="T20" s="423">
        <v>35</v>
      </c>
      <c r="U20" s="423">
        <v>23</v>
      </c>
      <c r="V20" s="423">
        <v>0</v>
      </c>
      <c r="W20" s="423">
        <v>0</v>
      </c>
      <c r="X20" s="423">
        <v>0</v>
      </c>
      <c r="Y20" s="423">
        <v>7</v>
      </c>
      <c r="Z20" s="424">
        <f t="shared" si="13"/>
        <v>65</v>
      </c>
      <c r="AA20" s="228">
        <f t="shared" si="14"/>
        <v>7.9491255961844191E-3</v>
      </c>
      <c r="AB20" s="229">
        <f t="shared" si="15"/>
        <v>15</v>
      </c>
      <c r="AC20" s="229">
        <f t="shared" si="18"/>
        <v>23</v>
      </c>
      <c r="AD20" s="229">
        <v>202</v>
      </c>
      <c r="AE20" s="309">
        <v>202</v>
      </c>
      <c r="AF20" s="229">
        <v>219</v>
      </c>
      <c r="AG20" s="229">
        <f t="shared" si="16"/>
        <v>65</v>
      </c>
      <c r="AH20" s="441" t="str">
        <f t="shared" si="11"/>
        <v>Del 01 al 31 de enero de 2021 se ejecutaron 0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0 individuos arbóreos propendiendo por garantizar su permanencia, mejorar su estado físico y sanitario, y potencializar los servicios ambientales que pueden brindar, garantizando la seguridad y bienestar de la comunidad.</v>
      </c>
    </row>
    <row r="21" spans="1:34" s="247" customFormat="1" ht="15" customHeight="1">
      <c r="A21" s="248">
        <v>19</v>
      </c>
      <c r="B21" s="249" t="s">
        <v>330</v>
      </c>
      <c r="C21" s="433">
        <v>155</v>
      </c>
      <c r="D21" s="439" t="s">
        <v>449</v>
      </c>
      <c r="E21" s="439" t="s">
        <v>450</v>
      </c>
      <c r="F21" s="439" t="s">
        <v>451</v>
      </c>
      <c r="G21" s="422"/>
      <c r="H21" s="434">
        <f t="shared" si="0"/>
        <v>0</v>
      </c>
      <c r="I21" s="422">
        <f t="shared" si="1"/>
        <v>155</v>
      </c>
      <c r="J21" s="435">
        <f t="shared" si="17"/>
        <v>5.7174474363703431E-2</v>
      </c>
      <c r="K21" s="436">
        <f t="shared" si="19"/>
        <v>53</v>
      </c>
      <c r="L21" s="437">
        <f t="shared" si="20"/>
        <v>29311684</v>
      </c>
      <c r="M21" s="438">
        <f t="shared" si="21"/>
        <v>0</v>
      </c>
      <c r="N21" s="438">
        <f t="shared" si="22"/>
        <v>0</v>
      </c>
      <c r="O21" s="438">
        <f t="shared" si="23"/>
        <v>0</v>
      </c>
      <c r="P21" s="438">
        <f t="shared" si="12"/>
        <v>0</v>
      </c>
      <c r="Q21" s="438">
        <f t="shared" si="24"/>
        <v>0</v>
      </c>
      <c r="R21" s="438">
        <f t="shared" si="25"/>
        <v>0</v>
      </c>
      <c r="S21" s="422">
        <f t="shared" si="26"/>
        <v>287</v>
      </c>
      <c r="T21" s="423">
        <v>19</v>
      </c>
      <c r="U21" s="423">
        <v>18</v>
      </c>
      <c r="V21" s="423">
        <v>0</v>
      </c>
      <c r="W21" s="423">
        <v>0</v>
      </c>
      <c r="X21" s="423">
        <v>0</v>
      </c>
      <c r="Y21" s="423">
        <v>14</v>
      </c>
      <c r="Z21" s="424">
        <f t="shared" si="13"/>
        <v>338</v>
      </c>
      <c r="AA21" s="228">
        <f t="shared" si="14"/>
        <v>4.133545310015898E-2</v>
      </c>
      <c r="AB21" s="229">
        <f t="shared" si="15"/>
        <v>79</v>
      </c>
      <c r="AC21" s="229">
        <f t="shared" si="18"/>
        <v>119</v>
      </c>
      <c r="AD21" s="229">
        <v>124</v>
      </c>
      <c r="AE21" s="229">
        <v>167</v>
      </c>
      <c r="AF21" s="229">
        <v>190</v>
      </c>
      <c r="AG21" s="229">
        <f t="shared" si="16"/>
        <v>338</v>
      </c>
      <c r="AH21" s="441" t="str">
        <f t="shared" si="11"/>
        <v>Del 01 al 31 de enero de 2021 se ejecutaron 53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155 individuos arbóreos propendiendo por garantizar su permanencia, mejorar su estado físico y sanitario, y potencializar los servicios ambientales que pueden brindar, garantizando la seguridad y bienestar de la comunidad.</v>
      </c>
    </row>
    <row r="22" spans="1:34" ht="15" customHeight="1">
      <c r="A22" s="230" t="s">
        <v>345</v>
      </c>
      <c r="B22" s="231"/>
      <c r="C22" s="232">
        <f>SUM(C3:C21)</f>
        <v>2711</v>
      </c>
      <c r="D22" s="232">
        <f>SUM(D3:D21)</f>
        <v>0</v>
      </c>
      <c r="E22" s="232">
        <f t="shared" ref="E22:G22" si="27">SUM(E3:E21)</f>
        <v>0</v>
      </c>
      <c r="F22" s="232">
        <f t="shared" si="27"/>
        <v>0</v>
      </c>
      <c r="G22" s="232">
        <f t="shared" si="27"/>
        <v>0</v>
      </c>
      <c r="H22" s="232">
        <f>SUM(H3:H21)</f>
        <v>0</v>
      </c>
      <c r="I22" s="232">
        <f>SUM(I3:I21)</f>
        <v>2711</v>
      </c>
      <c r="J22" s="233">
        <f>SUM(J3:J21)</f>
        <v>1</v>
      </c>
      <c r="K22" s="426">
        <f>SUM(K3:K21)</f>
        <v>926</v>
      </c>
      <c r="L22" s="427">
        <f>SUM(L3:L21)</f>
        <v>512670801</v>
      </c>
      <c r="M22" s="234">
        <f t="shared" ref="M22:W22" si="28">SUM(M3:M21)</f>
        <v>0</v>
      </c>
      <c r="N22" s="234">
        <f t="shared" si="28"/>
        <v>2</v>
      </c>
      <c r="O22" s="234">
        <f t="shared" si="28"/>
        <v>-1</v>
      </c>
      <c r="P22" s="234">
        <f t="shared" si="28"/>
        <v>-1</v>
      </c>
      <c r="Q22" s="234">
        <f t="shared" si="28"/>
        <v>-2</v>
      </c>
      <c r="R22" s="234">
        <f t="shared" si="28"/>
        <v>-1</v>
      </c>
      <c r="S22" s="232">
        <f t="shared" si="28"/>
        <v>5028</v>
      </c>
      <c r="T22" s="234">
        <f>SUM(T3:T21)</f>
        <v>1149</v>
      </c>
      <c r="U22" s="234">
        <f t="shared" si="28"/>
        <v>1449</v>
      </c>
      <c r="V22" s="234">
        <f t="shared" si="28"/>
        <v>42</v>
      </c>
      <c r="W22" s="234">
        <f t="shared" si="28"/>
        <v>23</v>
      </c>
      <c r="X22" s="234">
        <f>SUM(X3:X21)</f>
        <v>41</v>
      </c>
      <c r="Y22" s="234">
        <f>SUM(Y3:Y21)</f>
        <v>450</v>
      </c>
      <c r="Z22" s="235">
        <f>SUM(Z3:Z21)</f>
        <v>8177</v>
      </c>
      <c r="AA22" s="236">
        <f t="shared" ref="AA22:AG22" si="29">SUM(AA3:AA21)</f>
        <v>1</v>
      </c>
      <c r="AB22" s="237">
        <f t="shared" si="29"/>
        <v>1904</v>
      </c>
      <c r="AC22" s="237">
        <f t="shared" si="29"/>
        <v>2886</v>
      </c>
      <c r="AD22" s="237">
        <f t="shared" si="29"/>
        <v>4220</v>
      </c>
      <c r="AE22" s="308">
        <f t="shared" si="29"/>
        <v>5695</v>
      </c>
      <c r="AF22" s="308">
        <f t="shared" si="29"/>
        <v>6617</v>
      </c>
      <c r="AG22" s="237">
        <f t="shared" si="29"/>
        <v>8177</v>
      </c>
    </row>
    <row r="23" spans="1:34">
      <c r="Q23" s="307"/>
      <c r="R23" s="307"/>
      <c r="AE23" s="307"/>
      <c r="AF23" s="307"/>
      <c r="AG23" s="307"/>
    </row>
    <row r="24" spans="1:34">
      <c r="AA24" s="239"/>
      <c r="AB24" s="239"/>
    </row>
    <row r="25" spans="1:34">
      <c r="T25" s="240"/>
      <c r="U25" s="240"/>
      <c r="V25" s="240"/>
      <c r="W25" s="240"/>
      <c r="X25" s="240"/>
      <c r="AA25" s="240"/>
      <c r="AB25" s="240"/>
    </row>
    <row r="26" spans="1:34">
      <c r="AA26" s="241"/>
      <c r="AB26" s="241"/>
    </row>
  </sheetData>
  <mergeCells count="2">
    <mergeCell ref="D1:I1"/>
    <mergeCell ref="S1:X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47E47-F3F7-427C-BB4A-8EC6F845BB9B}">
  <dimension ref="A1:AH26"/>
  <sheetViews>
    <sheetView showGridLines="0" zoomScale="130" zoomScaleNormal="130" workbookViewId="0">
      <selection activeCell="L3" sqref="L3"/>
    </sheetView>
  </sheetViews>
  <sheetFormatPr baseColWidth="10" defaultRowHeight="12.75"/>
  <cols>
    <col min="1" max="1" width="13" style="212" customWidth="1"/>
    <col min="2" max="2" width="23.42578125" style="212" bestFit="1" customWidth="1"/>
    <col min="3" max="3" width="13.28515625" style="212" customWidth="1"/>
    <col min="4" max="4" width="17.42578125" style="212" customWidth="1"/>
    <col min="5" max="5" width="25.5703125" style="212" customWidth="1"/>
    <col min="6" max="6" width="12" style="212" customWidth="1"/>
    <col min="7" max="7" width="12.42578125" style="212" customWidth="1"/>
    <col min="8" max="8" width="13.5703125" style="212" customWidth="1"/>
    <col min="9" max="9" width="11.42578125" style="238" customWidth="1"/>
    <col min="10" max="11" width="14.85546875" style="212" customWidth="1"/>
    <col min="12" max="12" width="17" style="212" customWidth="1"/>
    <col min="13" max="18" width="14.85546875" style="212" customWidth="1"/>
    <col min="19" max="19" width="11.42578125" style="238" customWidth="1"/>
    <col min="20" max="24" width="14.85546875" style="212" customWidth="1"/>
    <col min="25" max="25" width="11.42578125" style="238" customWidth="1"/>
    <col min="26" max="26" width="11.42578125" style="238"/>
    <col min="27" max="27" width="8.5703125" style="212" customWidth="1"/>
    <col min="28" max="29" width="9.7109375" style="212" customWidth="1"/>
    <col min="30" max="32" width="10.5703125" style="212" customWidth="1"/>
    <col min="33" max="16384" width="11.42578125" style="212"/>
  </cols>
  <sheetData>
    <row r="1" spans="1:34" ht="15" customHeight="1">
      <c r="A1" s="209"/>
      <c r="B1" s="210"/>
      <c r="C1" s="211" t="s">
        <v>346</v>
      </c>
      <c r="D1" s="960" t="s">
        <v>347</v>
      </c>
      <c r="E1" s="960"/>
      <c r="F1" s="960"/>
      <c r="G1" s="960"/>
      <c r="H1" s="960"/>
      <c r="I1" s="960"/>
      <c r="K1" s="425">
        <f>+INVERSIÓN!DR12</f>
        <v>1751</v>
      </c>
      <c r="L1" s="425">
        <f>+INVERSIÓN!DR13</f>
        <v>411581333</v>
      </c>
      <c r="M1" s="213">
        <v>0</v>
      </c>
      <c r="N1" s="213"/>
      <c r="O1" s="213"/>
      <c r="P1" s="290"/>
      <c r="Q1" s="290"/>
      <c r="R1" s="290"/>
      <c r="S1" s="961" t="s">
        <v>348</v>
      </c>
      <c r="T1" s="961"/>
      <c r="U1" s="961"/>
      <c r="V1" s="961"/>
      <c r="W1" s="961"/>
      <c r="X1" s="961"/>
      <c r="Y1" s="214" t="s">
        <v>349</v>
      </c>
      <c r="Z1" s="292">
        <f>+AG1</f>
        <v>8177</v>
      </c>
      <c r="AA1" s="215"/>
      <c r="AB1" s="216">
        <f>+[3]INVERSIÓN!DW10</f>
        <v>1904</v>
      </c>
      <c r="AC1" s="216">
        <f>+[3]INVERSIÓN!DX10</f>
        <v>2889</v>
      </c>
      <c r="AD1" s="217">
        <v>4220</v>
      </c>
      <c r="AE1" s="216">
        <v>5695</v>
      </c>
      <c r="AF1" s="216">
        <v>6617</v>
      </c>
      <c r="AG1" s="216">
        <f>+[4]INVERSIÓN!EB10</f>
        <v>8177</v>
      </c>
    </row>
    <row r="2" spans="1:34" s="227" customFormat="1" ht="51.75" customHeight="1">
      <c r="A2" s="218" t="s">
        <v>344</v>
      </c>
      <c r="B2" s="218" t="s">
        <v>343</v>
      </c>
      <c r="C2" s="219" t="s">
        <v>345</v>
      </c>
      <c r="D2" s="220" t="s">
        <v>350</v>
      </c>
      <c r="E2" s="220" t="s">
        <v>351</v>
      </c>
      <c r="F2" s="220" t="s">
        <v>352</v>
      </c>
      <c r="G2" s="220" t="s">
        <v>353</v>
      </c>
      <c r="H2" s="219" t="s">
        <v>354</v>
      </c>
      <c r="I2" s="221" t="s">
        <v>355</v>
      </c>
      <c r="J2" s="222" t="s">
        <v>356</v>
      </c>
      <c r="K2" s="442" t="s">
        <v>448</v>
      </c>
      <c r="L2" s="443" t="s">
        <v>452</v>
      </c>
      <c r="M2" s="223" t="s">
        <v>357</v>
      </c>
      <c r="N2" s="223" t="s">
        <v>357</v>
      </c>
      <c r="O2" s="223" t="s">
        <v>357</v>
      </c>
      <c r="P2" s="223" t="s">
        <v>357</v>
      </c>
      <c r="Q2" s="223" t="s">
        <v>357</v>
      </c>
      <c r="R2" s="223" t="s">
        <v>357</v>
      </c>
      <c r="S2" s="224">
        <v>5028</v>
      </c>
      <c r="T2" s="223" t="s">
        <v>358</v>
      </c>
      <c r="U2" s="223" t="s">
        <v>359</v>
      </c>
      <c r="V2" s="223" t="s">
        <v>360</v>
      </c>
      <c r="W2" s="223" t="s">
        <v>361</v>
      </c>
      <c r="X2" s="223" t="s">
        <v>362</v>
      </c>
      <c r="Y2" s="224">
        <v>450</v>
      </c>
      <c r="Z2" s="225" t="s">
        <v>363</v>
      </c>
      <c r="AA2" s="226" t="s">
        <v>364</v>
      </c>
      <c r="AB2" s="226" t="s">
        <v>138</v>
      </c>
      <c r="AC2" s="226" t="s">
        <v>132</v>
      </c>
      <c r="AD2" s="226" t="s">
        <v>133</v>
      </c>
      <c r="AE2" s="226" t="s">
        <v>134</v>
      </c>
      <c r="AF2" s="226" t="s">
        <v>135</v>
      </c>
      <c r="AG2" s="226" t="s">
        <v>136</v>
      </c>
      <c r="AH2" s="440" t="s">
        <v>452</v>
      </c>
    </row>
    <row r="3" spans="1:34" s="247" customFormat="1" ht="129" customHeight="1">
      <c r="A3" s="248">
        <v>1</v>
      </c>
      <c r="B3" s="249" t="s">
        <v>312</v>
      </c>
      <c r="C3" s="433">
        <v>189</v>
      </c>
      <c r="D3" s="439" t="s">
        <v>449</v>
      </c>
      <c r="E3" s="439" t="s">
        <v>450</v>
      </c>
      <c r="F3" s="439" t="s">
        <v>451</v>
      </c>
      <c r="G3" s="422"/>
      <c r="H3" s="434">
        <f t="shared" ref="H3:H21" si="0">SUM(D3:G3)</f>
        <v>0</v>
      </c>
      <c r="I3" s="422">
        <f t="shared" ref="I3:I21" si="1">+C3+H3</f>
        <v>189</v>
      </c>
      <c r="J3" s="435">
        <f>+I3/$I$22</f>
        <v>6.9715971966064189E-2</v>
      </c>
      <c r="K3" s="436">
        <f t="shared" ref="K3:K12" si="2">+ROUND($K$1*J3,0)</f>
        <v>122</v>
      </c>
      <c r="L3" s="437">
        <f t="shared" ref="L3:L12" si="3">+ROUND($L$1*J3,0)</f>
        <v>28693793</v>
      </c>
      <c r="M3" s="438">
        <f t="shared" ref="M3:M13" si="4">+ROUND($M$1*J3,0)</f>
        <v>0</v>
      </c>
      <c r="N3" s="438">
        <f t="shared" ref="N3:N13" si="5">+ROUND($N$1*J3,0)</f>
        <v>0</v>
      </c>
      <c r="O3" s="438">
        <f t="shared" ref="O3:O13" si="6">+ROUND($O$1*J3,0)</f>
        <v>0</v>
      </c>
      <c r="P3" s="438">
        <f>+O3</f>
        <v>0</v>
      </c>
      <c r="Q3" s="438">
        <f t="shared" ref="Q3:Q13" si="7">+ROUND($Q$1*J3,0)</f>
        <v>0</v>
      </c>
      <c r="R3" s="438">
        <f t="shared" ref="R3:R13" si="8">+ROUND($R$1*J3,0)</f>
        <v>0</v>
      </c>
      <c r="S3" s="422">
        <f t="shared" ref="S3:S13" si="9">+ROUND($S$2*J3,0)</f>
        <v>351</v>
      </c>
      <c r="T3" s="423">
        <v>137</v>
      </c>
      <c r="U3" s="423">
        <v>214</v>
      </c>
      <c r="V3" s="423">
        <v>2</v>
      </c>
      <c r="W3" s="423">
        <v>8</v>
      </c>
      <c r="X3" s="423">
        <v>15</v>
      </c>
      <c r="Y3" s="423">
        <v>65</v>
      </c>
      <c r="Z3" s="424">
        <f>+SUM(S3:Y3)</f>
        <v>792</v>
      </c>
      <c r="AA3" s="228">
        <f>+Z3/$Z$22</f>
        <v>9.6857038033508619E-2</v>
      </c>
      <c r="AB3" s="229">
        <f>+ROUND(AA3*$AB$1,0)</f>
        <v>184</v>
      </c>
      <c r="AC3" s="229">
        <f t="shared" ref="AC3:AC11" si="10">+ROUND(AA3*$AC$1,0)</f>
        <v>280</v>
      </c>
      <c r="AD3" s="291">
        <v>340</v>
      </c>
      <c r="AE3" s="291">
        <v>539</v>
      </c>
      <c r="AF3" s="309">
        <v>662</v>
      </c>
      <c r="AG3" s="309">
        <f>+Z3-43</f>
        <v>749</v>
      </c>
      <c r="AH3" s="441" t="str">
        <f t="shared" ref="AH3:AH21" si="11">+_xlfn.CONCAT(D3,K3,E3,C3,F3)</f>
        <v>Del 01 al 31 de enero de 2021 se ejecutaron 122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189 individuos arbóreos propendiendo por garantizar su permanencia, mejorar su estado físico y sanitario, y potencializar los servicios ambientales que pueden brindar, garantizando la seguridad y bienestar de la comunidad.</v>
      </c>
    </row>
    <row r="4" spans="1:34" s="247" customFormat="1" ht="15" customHeight="1">
      <c r="A4" s="248">
        <v>2</v>
      </c>
      <c r="B4" s="249" t="s">
        <v>313</v>
      </c>
      <c r="C4" s="433">
        <v>99</v>
      </c>
      <c r="D4" s="439" t="s">
        <v>449</v>
      </c>
      <c r="E4" s="439" t="s">
        <v>450</v>
      </c>
      <c r="F4" s="439" t="s">
        <v>451</v>
      </c>
      <c r="G4" s="422"/>
      <c r="H4" s="434">
        <f t="shared" si="0"/>
        <v>0</v>
      </c>
      <c r="I4" s="422">
        <f t="shared" si="1"/>
        <v>99</v>
      </c>
      <c r="J4" s="435">
        <f>+I4/$I$22</f>
        <v>3.6517890077462194E-2</v>
      </c>
      <c r="K4" s="436">
        <f t="shared" si="2"/>
        <v>64</v>
      </c>
      <c r="L4" s="437">
        <f t="shared" si="3"/>
        <v>15030082</v>
      </c>
      <c r="M4" s="438">
        <f t="shared" si="4"/>
        <v>0</v>
      </c>
      <c r="N4" s="438">
        <f t="shared" si="5"/>
        <v>0</v>
      </c>
      <c r="O4" s="438">
        <f t="shared" si="6"/>
        <v>0</v>
      </c>
      <c r="P4" s="438">
        <f t="shared" ref="P4:P21" si="12">+O4</f>
        <v>0</v>
      </c>
      <c r="Q4" s="438">
        <f t="shared" si="7"/>
        <v>0</v>
      </c>
      <c r="R4" s="438">
        <f t="shared" si="8"/>
        <v>0</v>
      </c>
      <c r="S4" s="422">
        <f t="shared" si="9"/>
        <v>184</v>
      </c>
      <c r="T4" s="423">
        <v>159</v>
      </c>
      <c r="U4" s="423">
        <v>162</v>
      </c>
      <c r="V4" s="423">
        <v>6</v>
      </c>
      <c r="W4" s="423">
        <v>1</v>
      </c>
      <c r="X4" s="423">
        <v>1</v>
      </c>
      <c r="Y4" s="423">
        <v>53</v>
      </c>
      <c r="Z4" s="424">
        <f t="shared" ref="Z4:Z21" si="13">+SUM(S4:Y4)</f>
        <v>566</v>
      </c>
      <c r="AA4" s="228">
        <f t="shared" ref="AA4:AA21" si="14">+Z4/$Z$22</f>
        <v>6.9218539806775101E-2</v>
      </c>
      <c r="AB4" s="229">
        <f t="shared" ref="AB4:AB21" si="15">+ROUND(AA4*$AB$1,0)</f>
        <v>132</v>
      </c>
      <c r="AC4" s="229">
        <f t="shared" si="10"/>
        <v>200</v>
      </c>
      <c r="AD4" s="229">
        <v>253</v>
      </c>
      <c r="AE4" s="229">
        <v>438</v>
      </c>
      <c r="AF4" s="229">
        <v>503</v>
      </c>
      <c r="AG4" s="229">
        <f t="shared" ref="AG4:AG21" si="16">+Z4</f>
        <v>566</v>
      </c>
      <c r="AH4" s="441" t="str">
        <f t="shared" si="11"/>
        <v>Del 01 al 31 de enero de 2021 se ejecutaron 64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99 individuos arbóreos propendiendo por garantizar su permanencia, mejorar su estado físico y sanitario, y potencializar los servicios ambientales que pueden brindar, garantizando la seguridad y bienestar de la comunidad.</v>
      </c>
    </row>
    <row r="5" spans="1:34" s="247" customFormat="1" ht="15" customHeight="1">
      <c r="A5" s="248">
        <v>3</v>
      </c>
      <c r="B5" s="249" t="s">
        <v>314</v>
      </c>
      <c r="C5" s="433">
        <v>2</v>
      </c>
      <c r="D5" s="439" t="s">
        <v>449</v>
      </c>
      <c r="E5" s="439" t="s">
        <v>450</v>
      </c>
      <c r="F5" s="439" t="s">
        <v>451</v>
      </c>
      <c r="G5" s="422"/>
      <c r="H5" s="434">
        <f t="shared" si="0"/>
        <v>0</v>
      </c>
      <c r="I5" s="422">
        <f t="shared" si="1"/>
        <v>2</v>
      </c>
      <c r="J5" s="435">
        <f t="shared" ref="J5:J21" si="17">+I5/$I$22</f>
        <v>7.377351530800443E-4</v>
      </c>
      <c r="K5" s="436">
        <f t="shared" si="2"/>
        <v>1</v>
      </c>
      <c r="L5" s="437">
        <f t="shared" si="3"/>
        <v>303638</v>
      </c>
      <c r="M5" s="438">
        <f t="shared" si="4"/>
        <v>0</v>
      </c>
      <c r="N5" s="438">
        <f t="shared" si="5"/>
        <v>0</v>
      </c>
      <c r="O5" s="438">
        <f t="shared" si="6"/>
        <v>0</v>
      </c>
      <c r="P5" s="438">
        <f t="shared" si="12"/>
        <v>0</v>
      </c>
      <c r="Q5" s="438">
        <f t="shared" si="7"/>
        <v>0</v>
      </c>
      <c r="R5" s="438">
        <f t="shared" si="8"/>
        <v>0</v>
      </c>
      <c r="S5" s="422">
        <f t="shared" si="9"/>
        <v>4</v>
      </c>
      <c r="T5" s="423">
        <v>45</v>
      </c>
      <c r="U5" s="423">
        <v>42</v>
      </c>
      <c r="V5" s="423">
        <v>2</v>
      </c>
      <c r="W5" s="423">
        <v>0</v>
      </c>
      <c r="X5" s="423">
        <v>1</v>
      </c>
      <c r="Y5" s="423">
        <v>10</v>
      </c>
      <c r="Z5" s="424">
        <f t="shared" si="13"/>
        <v>104</v>
      </c>
      <c r="AA5" s="228">
        <f t="shared" si="14"/>
        <v>1.2718600953895072E-2</v>
      </c>
      <c r="AB5" s="229">
        <f t="shared" si="15"/>
        <v>24</v>
      </c>
      <c r="AC5" s="229">
        <f t="shared" si="10"/>
        <v>37</v>
      </c>
      <c r="AD5" s="229">
        <v>148</v>
      </c>
      <c r="AE5" s="229">
        <v>224</v>
      </c>
      <c r="AF5" s="229">
        <v>249</v>
      </c>
      <c r="AG5" s="229">
        <f t="shared" si="16"/>
        <v>104</v>
      </c>
      <c r="AH5" s="441" t="str">
        <f t="shared" si="11"/>
        <v>Del 01 al 31 de enero de 2021 se ejecutaron 1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 individuos arbóreos propendiendo por garantizar su permanencia, mejorar su estado físico y sanitario, y potencializar los servicios ambientales que pueden brindar, garantizando la seguridad y bienestar de la comunidad.</v>
      </c>
    </row>
    <row r="6" spans="1:34" s="247" customFormat="1" ht="15" customHeight="1">
      <c r="A6" s="248">
        <v>4</v>
      </c>
      <c r="B6" s="249" t="s">
        <v>315</v>
      </c>
      <c r="C6" s="433">
        <v>157</v>
      </c>
      <c r="D6" s="439" t="s">
        <v>449</v>
      </c>
      <c r="E6" s="439" t="s">
        <v>450</v>
      </c>
      <c r="F6" s="439" t="s">
        <v>451</v>
      </c>
      <c r="G6" s="422"/>
      <c r="H6" s="434">
        <f t="shared" si="0"/>
        <v>0</v>
      </c>
      <c r="I6" s="422">
        <f t="shared" si="1"/>
        <v>157</v>
      </c>
      <c r="J6" s="435">
        <f t="shared" si="17"/>
        <v>5.7912209516783476E-2</v>
      </c>
      <c r="K6" s="436">
        <f t="shared" si="2"/>
        <v>101</v>
      </c>
      <c r="L6" s="437">
        <f t="shared" si="3"/>
        <v>23835584</v>
      </c>
      <c r="M6" s="438">
        <f t="shared" si="4"/>
        <v>0</v>
      </c>
      <c r="N6" s="438">
        <f t="shared" si="5"/>
        <v>0</v>
      </c>
      <c r="O6" s="438">
        <f t="shared" si="6"/>
        <v>0</v>
      </c>
      <c r="P6" s="438">
        <f t="shared" si="12"/>
        <v>0</v>
      </c>
      <c r="Q6" s="438">
        <f t="shared" si="7"/>
        <v>0</v>
      </c>
      <c r="R6" s="438">
        <f t="shared" si="8"/>
        <v>0</v>
      </c>
      <c r="S6" s="422">
        <f t="shared" si="9"/>
        <v>291</v>
      </c>
      <c r="T6" s="423">
        <v>52</v>
      </c>
      <c r="U6" s="423">
        <v>64</v>
      </c>
      <c r="V6" s="423">
        <v>2</v>
      </c>
      <c r="W6" s="423">
        <v>0</v>
      </c>
      <c r="X6" s="423">
        <v>2</v>
      </c>
      <c r="Y6" s="423">
        <v>12</v>
      </c>
      <c r="Z6" s="424">
        <f t="shared" si="13"/>
        <v>423</v>
      </c>
      <c r="AA6" s="228">
        <f t="shared" si="14"/>
        <v>5.1730463495169375E-2</v>
      </c>
      <c r="AB6" s="229">
        <f t="shared" si="15"/>
        <v>98</v>
      </c>
      <c r="AC6" s="229">
        <f t="shared" si="10"/>
        <v>149</v>
      </c>
      <c r="AD6" s="229">
        <v>281</v>
      </c>
      <c r="AE6" s="229">
        <v>301</v>
      </c>
      <c r="AF6" s="229">
        <v>338</v>
      </c>
      <c r="AG6" s="229">
        <f t="shared" si="16"/>
        <v>423</v>
      </c>
      <c r="AH6" s="441" t="str">
        <f t="shared" si="11"/>
        <v>Del 01 al 31 de enero de 2021 se ejecutaron 101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157 individuos arbóreos propendiendo por garantizar su permanencia, mejorar su estado físico y sanitario, y potencializar los servicios ambientales que pueden brindar, garantizando la seguridad y bienestar de la comunidad.</v>
      </c>
    </row>
    <row r="7" spans="1:34" s="247" customFormat="1" ht="15" customHeight="1">
      <c r="A7" s="248">
        <v>5</v>
      </c>
      <c r="B7" s="249" t="s">
        <v>316</v>
      </c>
      <c r="C7" s="433">
        <v>3</v>
      </c>
      <c r="D7" s="439" t="s">
        <v>449</v>
      </c>
      <c r="E7" s="439" t="s">
        <v>450</v>
      </c>
      <c r="F7" s="439" t="s">
        <v>451</v>
      </c>
      <c r="G7" s="422"/>
      <c r="H7" s="434">
        <f t="shared" si="0"/>
        <v>0</v>
      </c>
      <c r="I7" s="422">
        <f t="shared" si="1"/>
        <v>3</v>
      </c>
      <c r="J7" s="435">
        <f t="shared" si="17"/>
        <v>1.1066027296200663E-3</v>
      </c>
      <c r="K7" s="436">
        <f t="shared" si="2"/>
        <v>2</v>
      </c>
      <c r="L7" s="437">
        <f t="shared" si="3"/>
        <v>455457</v>
      </c>
      <c r="M7" s="438">
        <f t="shared" si="4"/>
        <v>0</v>
      </c>
      <c r="N7" s="438">
        <f t="shared" si="5"/>
        <v>0</v>
      </c>
      <c r="O7" s="438">
        <f t="shared" si="6"/>
        <v>0</v>
      </c>
      <c r="P7" s="438">
        <f t="shared" si="12"/>
        <v>0</v>
      </c>
      <c r="Q7" s="438">
        <f t="shared" si="7"/>
        <v>0</v>
      </c>
      <c r="R7" s="438">
        <f t="shared" si="8"/>
        <v>0</v>
      </c>
      <c r="S7" s="422">
        <f t="shared" si="9"/>
        <v>6</v>
      </c>
      <c r="T7" s="423">
        <v>26</v>
      </c>
      <c r="U7" s="423">
        <v>12</v>
      </c>
      <c r="V7" s="423">
        <v>0</v>
      </c>
      <c r="W7" s="423">
        <v>0</v>
      </c>
      <c r="X7" s="423">
        <v>3</v>
      </c>
      <c r="Y7" s="423">
        <v>8</v>
      </c>
      <c r="Z7" s="424">
        <f t="shared" si="13"/>
        <v>55</v>
      </c>
      <c r="AA7" s="228">
        <f t="shared" si="14"/>
        <v>6.7261831967714318E-3</v>
      </c>
      <c r="AB7" s="229">
        <f t="shared" si="15"/>
        <v>13</v>
      </c>
      <c r="AC7" s="229">
        <f t="shared" si="10"/>
        <v>19</v>
      </c>
      <c r="AD7" s="229">
        <v>144</v>
      </c>
      <c r="AE7" s="229">
        <v>232</v>
      </c>
      <c r="AF7" s="229">
        <v>270</v>
      </c>
      <c r="AG7" s="229">
        <f t="shared" si="16"/>
        <v>55</v>
      </c>
      <c r="AH7" s="441" t="str">
        <f t="shared" si="11"/>
        <v>Del 01 al 31 de enero de 2021 se ejecutaron 2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3 individuos arbóreos propendiendo por garantizar su permanencia, mejorar su estado físico y sanitario, y potencializar los servicios ambientales que pueden brindar, garantizando la seguridad y bienestar de la comunidad.</v>
      </c>
    </row>
    <row r="8" spans="1:34" s="247" customFormat="1" ht="15" customHeight="1">
      <c r="A8" s="248">
        <v>6</v>
      </c>
      <c r="B8" s="249" t="s">
        <v>317</v>
      </c>
      <c r="C8" s="433">
        <v>0</v>
      </c>
      <c r="D8" s="439" t="s">
        <v>449</v>
      </c>
      <c r="E8" s="439" t="s">
        <v>450</v>
      </c>
      <c r="F8" s="439" t="s">
        <v>451</v>
      </c>
      <c r="G8" s="422"/>
      <c r="H8" s="434">
        <f t="shared" si="0"/>
        <v>0</v>
      </c>
      <c r="I8" s="422">
        <f t="shared" si="1"/>
        <v>0</v>
      </c>
      <c r="J8" s="435">
        <f t="shared" si="17"/>
        <v>0</v>
      </c>
      <c r="K8" s="436">
        <f t="shared" si="2"/>
        <v>0</v>
      </c>
      <c r="L8" s="437">
        <f t="shared" si="3"/>
        <v>0</v>
      </c>
      <c r="M8" s="438">
        <f t="shared" si="4"/>
        <v>0</v>
      </c>
      <c r="N8" s="438">
        <f t="shared" si="5"/>
        <v>0</v>
      </c>
      <c r="O8" s="438">
        <f t="shared" si="6"/>
        <v>0</v>
      </c>
      <c r="P8" s="438">
        <f t="shared" si="12"/>
        <v>0</v>
      </c>
      <c r="Q8" s="438">
        <f t="shared" si="7"/>
        <v>0</v>
      </c>
      <c r="R8" s="438">
        <f t="shared" si="8"/>
        <v>0</v>
      </c>
      <c r="S8" s="422">
        <f t="shared" si="9"/>
        <v>0</v>
      </c>
      <c r="T8" s="423">
        <v>17</v>
      </c>
      <c r="U8" s="423">
        <v>14</v>
      </c>
      <c r="V8" s="423">
        <v>0</v>
      </c>
      <c r="W8" s="423">
        <v>0</v>
      </c>
      <c r="X8" s="423">
        <v>1</v>
      </c>
      <c r="Y8" s="423">
        <v>2</v>
      </c>
      <c r="Z8" s="424">
        <f t="shared" si="13"/>
        <v>34</v>
      </c>
      <c r="AA8" s="228">
        <f t="shared" si="14"/>
        <v>4.1580041580041582E-3</v>
      </c>
      <c r="AB8" s="229">
        <f t="shared" si="15"/>
        <v>8</v>
      </c>
      <c r="AC8" s="229">
        <f t="shared" si="10"/>
        <v>12</v>
      </c>
      <c r="AD8" s="229">
        <v>213</v>
      </c>
      <c r="AE8" s="309">
        <v>213</v>
      </c>
      <c r="AF8" s="309">
        <v>213</v>
      </c>
      <c r="AG8" s="229">
        <f t="shared" si="16"/>
        <v>34</v>
      </c>
      <c r="AH8" s="441" t="str">
        <f t="shared" si="11"/>
        <v>Del 01 al 31 de enero de 2021 se ejecutaron 0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0 individuos arbóreos propendiendo por garantizar su permanencia, mejorar su estado físico y sanitario, y potencializar los servicios ambientales que pueden brindar, garantizando la seguridad y bienestar de la comunidad.</v>
      </c>
    </row>
    <row r="9" spans="1:34" s="247" customFormat="1" ht="15" customHeight="1">
      <c r="A9" s="248">
        <v>7</v>
      </c>
      <c r="B9" s="249" t="s">
        <v>318</v>
      </c>
      <c r="C9" s="433">
        <v>23</v>
      </c>
      <c r="D9" s="439" t="s">
        <v>449</v>
      </c>
      <c r="E9" s="439" t="s">
        <v>450</v>
      </c>
      <c r="F9" s="439" t="s">
        <v>451</v>
      </c>
      <c r="G9" s="422"/>
      <c r="H9" s="434">
        <f t="shared" si="0"/>
        <v>0</v>
      </c>
      <c r="I9" s="422">
        <f t="shared" si="1"/>
        <v>23</v>
      </c>
      <c r="J9" s="435">
        <f t="shared" si="17"/>
        <v>8.4839542604205082E-3</v>
      </c>
      <c r="K9" s="436">
        <f t="shared" si="2"/>
        <v>15</v>
      </c>
      <c r="L9" s="437">
        <f t="shared" si="3"/>
        <v>3491837</v>
      </c>
      <c r="M9" s="438">
        <f t="shared" si="4"/>
        <v>0</v>
      </c>
      <c r="N9" s="438">
        <f t="shared" si="5"/>
        <v>0</v>
      </c>
      <c r="O9" s="438">
        <f t="shared" si="6"/>
        <v>0</v>
      </c>
      <c r="P9" s="438">
        <f t="shared" si="12"/>
        <v>0</v>
      </c>
      <c r="Q9" s="438">
        <f t="shared" si="7"/>
        <v>0</v>
      </c>
      <c r="R9" s="438">
        <f t="shared" si="8"/>
        <v>0</v>
      </c>
      <c r="S9" s="422">
        <f t="shared" si="9"/>
        <v>43</v>
      </c>
      <c r="T9" s="423">
        <v>28</v>
      </c>
      <c r="U9" s="423">
        <v>20</v>
      </c>
      <c r="V9" s="423">
        <v>1</v>
      </c>
      <c r="W9" s="423">
        <v>0</v>
      </c>
      <c r="X9" s="423">
        <v>0</v>
      </c>
      <c r="Y9" s="423">
        <v>11</v>
      </c>
      <c r="Z9" s="424">
        <f t="shared" si="13"/>
        <v>103</v>
      </c>
      <c r="AA9" s="228">
        <f t="shared" si="14"/>
        <v>1.2596306713953773E-2</v>
      </c>
      <c r="AB9" s="229">
        <f t="shared" si="15"/>
        <v>24</v>
      </c>
      <c r="AC9" s="229">
        <f t="shared" si="10"/>
        <v>36</v>
      </c>
      <c r="AD9" s="229">
        <v>168</v>
      </c>
      <c r="AE9" s="229">
        <v>203</v>
      </c>
      <c r="AF9" s="229">
        <v>239</v>
      </c>
      <c r="AG9" s="229">
        <f t="shared" si="16"/>
        <v>103</v>
      </c>
      <c r="AH9" s="441" t="str">
        <f t="shared" si="11"/>
        <v>Del 01 al 31 de enero de 2021 se ejecutaron 15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23 individuos arbóreos propendiendo por garantizar su permanencia, mejorar su estado físico y sanitario, y potencializar los servicios ambientales que pueden brindar, garantizando la seguridad y bienestar de la comunidad.</v>
      </c>
    </row>
    <row r="10" spans="1:34" s="247" customFormat="1" ht="15" customHeight="1">
      <c r="A10" s="248">
        <v>8</v>
      </c>
      <c r="B10" s="249" t="s">
        <v>319</v>
      </c>
      <c r="C10" s="433">
        <v>311</v>
      </c>
      <c r="D10" s="439" t="s">
        <v>449</v>
      </c>
      <c r="E10" s="439" t="s">
        <v>450</v>
      </c>
      <c r="F10" s="439" t="s">
        <v>451</v>
      </c>
      <c r="G10" s="422"/>
      <c r="H10" s="434">
        <f t="shared" si="0"/>
        <v>0</v>
      </c>
      <c r="I10" s="422">
        <f t="shared" si="1"/>
        <v>311</v>
      </c>
      <c r="J10" s="435">
        <f t="shared" si="17"/>
        <v>0.11471781630394688</v>
      </c>
      <c r="K10" s="436">
        <f t="shared" si="2"/>
        <v>201</v>
      </c>
      <c r="L10" s="437">
        <f t="shared" si="3"/>
        <v>47215712</v>
      </c>
      <c r="M10" s="438">
        <f t="shared" si="4"/>
        <v>0</v>
      </c>
      <c r="N10" s="438">
        <f t="shared" si="5"/>
        <v>0</v>
      </c>
      <c r="O10" s="438">
        <f t="shared" si="6"/>
        <v>0</v>
      </c>
      <c r="P10" s="438">
        <f t="shared" si="12"/>
        <v>0</v>
      </c>
      <c r="Q10" s="438">
        <f t="shared" si="7"/>
        <v>0</v>
      </c>
      <c r="R10" s="438">
        <f t="shared" si="8"/>
        <v>0</v>
      </c>
      <c r="S10" s="422">
        <f t="shared" si="9"/>
        <v>577</v>
      </c>
      <c r="T10" s="423">
        <v>55</v>
      </c>
      <c r="U10" s="423">
        <v>145</v>
      </c>
      <c r="V10" s="423">
        <v>12</v>
      </c>
      <c r="W10" s="423">
        <v>1</v>
      </c>
      <c r="X10" s="423">
        <v>1</v>
      </c>
      <c r="Y10" s="423">
        <v>27</v>
      </c>
      <c r="Z10" s="424">
        <f t="shared" si="13"/>
        <v>818</v>
      </c>
      <c r="AA10" s="228">
        <f t="shared" si="14"/>
        <v>0.10003668827198239</v>
      </c>
      <c r="AB10" s="229">
        <f t="shared" si="15"/>
        <v>190</v>
      </c>
      <c r="AC10" s="229">
        <f t="shared" si="10"/>
        <v>289</v>
      </c>
      <c r="AD10" s="229">
        <v>334</v>
      </c>
      <c r="AE10" s="229">
        <v>461</v>
      </c>
      <c r="AF10" s="229">
        <v>522</v>
      </c>
      <c r="AG10" s="229">
        <f t="shared" si="16"/>
        <v>818</v>
      </c>
      <c r="AH10" s="441" t="str">
        <f t="shared" si="11"/>
        <v>Del 01 al 31 de enero de 2021 se ejecutaron 201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311 individuos arbóreos propendiendo por garantizar su permanencia, mejorar su estado físico y sanitario, y potencializar los servicios ambientales que pueden brindar, garantizando la seguridad y bienestar de la comunidad.</v>
      </c>
    </row>
    <row r="11" spans="1:34" s="247" customFormat="1" ht="15" customHeight="1">
      <c r="A11" s="248">
        <v>9</v>
      </c>
      <c r="B11" s="249" t="s">
        <v>320</v>
      </c>
      <c r="C11" s="433">
        <v>231</v>
      </c>
      <c r="D11" s="439" t="s">
        <v>449</v>
      </c>
      <c r="E11" s="439" t="s">
        <v>450</v>
      </c>
      <c r="F11" s="439" t="s">
        <v>451</v>
      </c>
      <c r="G11" s="422"/>
      <c r="H11" s="434">
        <f t="shared" si="0"/>
        <v>0</v>
      </c>
      <c r="I11" s="422">
        <f t="shared" si="1"/>
        <v>231</v>
      </c>
      <c r="J11" s="435">
        <f t="shared" si="17"/>
        <v>8.5208410180745112E-2</v>
      </c>
      <c r="K11" s="436">
        <f t="shared" si="2"/>
        <v>149</v>
      </c>
      <c r="L11" s="437">
        <f t="shared" si="3"/>
        <v>35070191</v>
      </c>
      <c r="M11" s="438">
        <f t="shared" si="4"/>
        <v>0</v>
      </c>
      <c r="N11" s="438">
        <f t="shared" si="5"/>
        <v>0</v>
      </c>
      <c r="O11" s="438">
        <f t="shared" si="6"/>
        <v>0</v>
      </c>
      <c r="P11" s="438">
        <f t="shared" si="12"/>
        <v>0</v>
      </c>
      <c r="Q11" s="438">
        <f t="shared" si="7"/>
        <v>0</v>
      </c>
      <c r="R11" s="438">
        <f t="shared" si="8"/>
        <v>0</v>
      </c>
      <c r="S11" s="422">
        <f t="shared" si="9"/>
        <v>428</v>
      </c>
      <c r="T11" s="423">
        <v>62</v>
      </c>
      <c r="U11" s="423">
        <v>61</v>
      </c>
      <c r="V11" s="423">
        <v>2</v>
      </c>
      <c r="W11" s="423">
        <v>0</v>
      </c>
      <c r="X11" s="423">
        <v>3</v>
      </c>
      <c r="Y11" s="423">
        <v>17</v>
      </c>
      <c r="Z11" s="424">
        <f t="shared" si="13"/>
        <v>573</v>
      </c>
      <c r="AA11" s="228">
        <f t="shared" si="14"/>
        <v>7.0074599486364186E-2</v>
      </c>
      <c r="AB11" s="229">
        <f t="shared" si="15"/>
        <v>133</v>
      </c>
      <c r="AC11" s="229">
        <f t="shared" si="10"/>
        <v>202</v>
      </c>
      <c r="AD11" s="229">
        <v>168</v>
      </c>
      <c r="AE11" s="229">
        <v>271</v>
      </c>
      <c r="AF11" s="229">
        <v>304</v>
      </c>
      <c r="AG11" s="229">
        <f t="shared" si="16"/>
        <v>573</v>
      </c>
      <c r="AH11" s="441" t="str">
        <f t="shared" si="11"/>
        <v>Del 01 al 31 de enero de 2021 se ejecutaron 149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231 individuos arbóreos propendiendo por garantizar su permanencia, mejorar su estado físico y sanitario, y potencializar los servicios ambientales que pueden brindar, garantizando la seguridad y bienestar de la comunidad.</v>
      </c>
    </row>
    <row r="12" spans="1:34" s="247" customFormat="1" ht="15" customHeight="1">
      <c r="A12" s="248">
        <v>10</v>
      </c>
      <c r="B12" s="249" t="s">
        <v>321</v>
      </c>
      <c r="C12" s="433">
        <v>44</v>
      </c>
      <c r="D12" s="439" t="s">
        <v>449</v>
      </c>
      <c r="E12" s="439" t="s">
        <v>450</v>
      </c>
      <c r="F12" s="439" t="s">
        <v>451</v>
      </c>
      <c r="G12" s="422"/>
      <c r="H12" s="434">
        <f t="shared" si="0"/>
        <v>0</v>
      </c>
      <c r="I12" s="422">
        <f t="shared" si="1"/>
        <v>44</v>
      </c>
      <c r="J12" s="435">
        <f t="shared" si="17"/>
        <v>1.6230173367760975E-2</v>
      </c>
      <c r="K12" s="436">
        <f t="shared" si="2"/>
        <v>28</v>
      </c>
      <c r="L12" s="437">
        <f t="shared" si="3"/>
        <v>6680036</v>
      </c>
      <c r="M12" s="438">
        <f t="shared" si="4"/>
        <v>0</v>
      </c>
      <c r="N12" s="438">
        <f t="shared" si="5"/>
        <v>0</v>
      </c>
      <c r="O12" s="438">
        <f t="shared" si="6"/>
        <v>0</v>
      </c>
      <c r="P12" s="438">
        <f t="shared" si="12"/>
        <v>0</v>
      </c>
      <c r="Q12" s="438">
        <f t="shared" si="7"/>
        <v>0</v>
      </c>
      <c r="R12" s="438">
        <f t="shared" si="8"/>
        <v>0</v>
      </c>
      <c r="S12" s="422">
        <f t="shared" si="9"/>
        <v>82</v>
      </c>
      <c r="T12" s="423">
        <v>140</v>
      </c>
      <c r="U12" s="423">
        <v>228</v>
      </c>
      <c r="V12" s="423">
        <v>5</v>
      </c>
      <c r="W12" s="423">
        <v>4</v>
      </c>
      <c r="X12" s="423">
        <v>2</v>
      </c>
      <c r="Y12" s="423">
        <v>33</v>
      </c>
      <c r="Z12" s="424">
        <f t="shared" si="13"/>
        <v>494</v>
      </c>
      <c r="AA12" s="228">
        <f t="shared" si="14"/>
        <v>6.0413354531001592E-2</v>
      </c>
      <c r="AB12" s="229">
        <f t="shared" si="15"/>
        <v>115</v>
      </c>
      <c r="AC12" s="229">
        <f>+ROUND(AA12*$AC$1,0)-1</f>
        <v>174</v>
      </c>
      <c r="AD12" s="229">
        <v>296</v>
      </c>
      <c r="AE12" s="309">
        <f>511-98</f>
        <v>413</v>
      </c>
      <c r="AF12" s="229">
        <v>565</v>
      </c>
      <c r="AG12" s="229">
        <f t="shared" si="16"/>
        <v>494</v>
      </c>
      <c r="AH12" s="441" t="str">
        <f t="shared" si="11"/>
        <v>Del 01 al 31 de enero de 2021 se ejecutaron 28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44 individuos arbóreos propendiendo por garantizar su permanencia, mejorar su estado físico y sanitario, y potencializar los servicios ambientales que pueden brindar, garantizando la seguridad y bienestar de la comunidad.</v>
      </c>
    </row>
    <row r="13" spans="1:34" s="247" customFormat="1" ht="15" customHeight="1">
      <c r="A13" s="248">
        <v>11</v>
      </c>
      <c r="B13" s="249" t="s">
        <v>322</v>
      </c>
      <c r="C13" s="433">
        <v>1344</v>
      </c>
      <c r="D13" s="439" t="s">
        <v>449</v>
      </c>
      <c r="E13" s="439" t="s">
        <v>450</v>
      </c>
      <c r="F13" s="439" t="s">
        <v>451</v>
      </c>
      <c r="G13" s="422"/>
      <c r="H13" s="434">
        <f t="shared" si="0"/>
        <v>0</v>
      </c>
      <c r="I13" s="422">
        <f t="shared" si="1"/>
        <v>1344</v>
      </c>
      <c r="J13" s="435">
        <f>+I13/$I$22</f>
        <v>0.49575802286978976</v>
      </c>
      <c r="K13" s="436">
        <f>+ROUND($K$1*J13,0)</f>
        <v>868</v>
      </c>
      <c r="L13" s="437">
        <f>+ROUND($L$1*J13,0)</f>
        <v>204044748</v>
      </c>
      <c r="M13" s="438">
        <f t="shared" si="4"/>
        <v>0</v>
      </c>
      <c r="N13" s="438">
        <f t="shared" si="5"/>
        <v>0</v>
      </c>
      <c r="O13" s="438">
        <f t="shared" si="6"/>
        <v>0</v>
      </c>
      <c r="P13" s="438">
        <f t="shared" si="12"/>
        <v>0</v>
      </c>
      <c r="Q13" s="438">
        <f t="shared" si="7"/>
        <v>0</v>
      </c>
      <c r="R13" s="438">
        <f t="shared" si="8"/>
        <v>0</v>
      </c>
      <c r="S13" s="422">
        <f t="shared" si="9"/>
        <v>2493</v>
      </c>
      <c r="T13" s="423">
        <v>224</v>
      </c>
      <c r="U13" s="423">
        <v>130</v>
      </c>
      <c r="V13" s="423">
        <v>3</v>
      </c>
      <c r="W13" s="423">
        <v>4</v>
      </c>
      <c r="X13" s="423">
        <v>6</v>
      </c>
      <c r="Y13" s="423">
        <v>125</v>
      </c>
      <c r="Z13" s="424">
        <f>+SUM(S13:Y13)-5</f>
        <v>2980</v>
      </c>
      <c r="AA13" s="228">
        <f t="shared" si="14"/>
        <v>0.36443683502507029</v>
      </c>
      <c r="AB13" s="229">
        <f t="shared" si="15"/>
        <v>694</v>
      </c>
      <c r="AC13" s="229">
        <f t="shared" ref="AC13:AC21" si="18">+ROUND(AA13*$AC$1,0)</f>
        <v>1053</v>
      </c>
      <c r="AD13" s="229">
        <v>404</v>
      </c>
      <c r="AE13" s="309">
        <f>735-98</f>
        <v>637</v>
      </c>
      <c r="AF13" s="309">
        <v>792</v>
      </c>
      <c r="AG13" s="309">
        <f>+Z13-50</f>
        <v>2930</v>
      </c>
      <c r="AH13" s="441" t="str">
        <f t="shared" si="11"/>
        <v>Del 01 al 31 de enero de 2021 se ejecutaron 868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1344 individuos arbóreos propendiendo por garantizar su permanencia, mejorar su estado físico y sanitario, y potencializar los servicios ambientales que pueden brindar, garantizando la seguridad y bienestar de la comunidad.</v>
      </c>
    </row>
    <row r="14" spans="1:34" s="247" customFormat="1" ht="15" customHeight="1">
      <c r="A14" s="248">
        <v>12</v>
      </c>
      <c r="B14" s="249" t="s">
        <v>323</v>
      </c>
      <c r="C14" s="433">
        <v>22</v>
      </c>
      <c r="D14" s="439" t="s">
        <v>449</v>
      </c>
      <c r="E14" s="439" t="s">
        <v>450</v>
      </c>
      <c r="F14" s="439" t="s">
        <v>451</v>
      </c>
      <c r="G14" s="422"/>
      <c r="H14" s="434">
        <f t="shared" si="0"/>
        <v>0</v>
      </c>
      <c r="I14" s="422">
        <f t="shared" si="1"/>
        <v>22</v>
      </c>
      <c r="J14" s="435">
        <f t="shared" si="17"/>
        <v>8.1150866838804875E-3</v>
      </c>
      <c r="K14" s="436">
        <f t="shared" ref="K14:K20" si="19">+ROUND($K$1*J14,0)</f>
        <v>14</v>
      </c>
      <c r="L14" s="437">
        <f t="shared" ref="L14:L20" si="20">+ROUND($L$1*J14,0)</f>
        <v>3340018</v>
      </c>
      <c r="M14" s="438">
        <v>0</v>
      </c>
      <c r="N14" s="438">
        <f>+ROUND($N$1*J14,0)+2</f>
        <v>2</v>
      </c>
      <c r="O14" s="438">
        <f>+ROUND($O$1*J14,0)-1</f>
        <v>-1</v>
      </c>
      <c r="P14" s="438">
        <f t="shared" si="12"/>
        <v>-1</v>
      </c>
      <c r="Q14" s="438">
        <f>+ROUND($Q$1*J14,0)-2</f>
        <v>-2</v>
      </c>
      <c r="R14" s="438">
        <f>+ROUND($R$1*J14,0)-1</f>
        <v>-1</v>
      </c>
      <c r="S14" s="422">
        <f>+ROUND($S$2*J14,0)-2</f>
        <v>39</v>
      </c>
      <c r="T14" s="423">
        <v>24</v>
      </c>
      <c r="U14" s="423">
        <v>46</v>
      </c>
      <c r="V14" s="423">
        <v>1</v>
      </c>
      <c r="W14" s="423">
        <v>0</v>
      </c>
      <c r="X14" s="423">
        <v>3</v>
      </c>
      <c r="Y14" s="423">
        <v>18</v>
      </c>
      <c r="Z14" s="424">
        <f t="shared" si="13"/>
        <v>131</v>
      </c>
      <c r="AA14" s="228">
        <f t="shared" si="14"/>
        <v>1.602054543231014E-2</v>
      </c>
      <c r="AB14" s="229">
        <f t="shared" si="15"/>
        <v>31</v>
      </c>
      <c r="AC14" s="229">
        <f t="shared" si="18"/>
        <v>46</v>
      </c>
      <c r="AD14" s="229">
        <v>165</v>
      </c>
      <c r="AE14" s="229">
        <v>209</v>
      </c>
      <c r="AF14" s="229">
        <v>250</v>
      </c>
      <c r="AG14" s="229">
        <f t="shared" si="16"/>
        <v>131</v>
      </c>
      <c r="AH14" s="441" t="str">
        <f t="shared" si="11"/>
        <v>Del 01 al 31 de enero de 2021 se ejecutaron 14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22 individuos arbóreos propendiendo por garantizar su permanencia, mejorar su estado físico y sanitario, y potencializar los servicios ambientales que pueden brindar, garantizando la seguridad y bienestar de la comunidad.</v>
      </c>
    </row>
    <row r="15" spans="1:34" s="247" customFormat="1" ht="15" customHeight="1">
      <c r="A15" s="248">
        <v>13</v>
      </c>
      <c r="B15" s="249" t="s">
        <v>324</v>
      </c>
      <c r="C15" s="433">
        <v>1</v>
      </c>
      <c r="D15" s="439" t="s">
        <v>449</v>
      </c>
      <c r="E15" s="439" t="s">
        <v>450</v>
      </c>
      <c r="F15" s="439" t="s">
        <v>451</v>
      </c>
      <c r="G15" s="422"/>
      <c r="H15" s="434">
        <f t="shared" si="0"/>
        <v>0</v>
      </c>
      <c r="I15" s="422">
        <f t="shared" si="1"/>
        <v>1</v>
      </c>
      <c r="J15" s="435">
        <f t="shared" si="17"/>
        <v>3.6886757654002215E-4</v>
      </c>
      <c r="K15" s="436">
        <f t="shared" si="19"/>
        <v>1</v>
      </c>
      <c r="L15" s="437">
        <f t="shared" si="20"/>
        <v>151819</v>
      </c>
      <c r="M15" s="438">
        <f t="shared" ref="M15:M21" si="21">+ROUND($M$1*J15,0)</f>
        <v>0</v>
      </c>
      <c r="N15" s="438">
        <f t="shared" ref="N15:N21" si="22">+ROUND($N$1*J15,0)</f>
        <v>0</v>
      </c>
      <c r="O15" s="438">
        <f t="shared" ref="O15:O21" si="23">+ROUND($O$1*J15,0)</f>
        <v>0</v>
      </c>
      <c r="P15" s="438">
        <f t="shared" si="12"/>
        <v>0</v>
      </c>
      <c r="Q15" s="438">
        <f t="shared" ref="Q15:Q21" si="24">+ROUND($Q$1*J15,0)</f>
        <v>0</v>
      </c>
      <c r="R15" s="438">
        <f t="shared" ref="R15:R21" si="25">+ROUND($R$1*J15,0)</f>
        <v>0</v>
      </c>
      <c r="S15" s="422">
        <f t="shared" ref="S15:S21" si="26">+ROUND($S$2*J15,0)</f>
        <v>2</v>
      </c>
      <c r="T15" s="423">
        <v>54</v>
      </c>
      <c r="U15" s="423">
        <v>120</v>
      </c>
      <c r="V15" s="423">
        <v>4</v>
      </c>
      <c r="W15" s="423">
        <v>1</v>
      </c>
      <c r="X15" s="423">
        <v>2</v>
      </c>
      <c r="Y15" s="423">
        <v>19</v>
      </c>
      <c r="Z15" s="424">
        <f t="shared" si="13"/>
        <v>202</v>
      </c>
      <c r="AA15" s="228">
        <f t="shared" si="14"/>
        <v>2.470343646814235E-2</v>
      </c>
      <c r="AB15" s="229">
        <f t="shared" si="15"/>
        <v>47</v>
      </c>
      <c r="AC15" s="229">
        <f t="shared" si="18"/>
        <v>71</v>
      </c>
      <c r="AD15" s="229">
        <v>273</v>
      </c>
      <c r="AE15" s="229">
        <v>331</v>
      </c>
      <c r="AF15" s="229">
        <v>363</v>
      </c>
      <c r="AG15" s="229">
        <f t="shared" si="16"/>
        <v>202</v>
      </c>
      <c r="AH15" s="441" t="str">
        <f t="shared" si="11"/>
        <v>Del 01 al 31 de enero de 2021 se ejecutaron 1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 individuos arbóreos propendiendo por garantizar su permanencia, mejorar su estado físico y sanitario, y potencializar los servicios ambientales que pueden brindar, garantizando la seguridad y bienestar de la comunidad.</v>
      </c>
    </row>
    <row r="16" spans="1:34" s="247" customFormat="1" ht="15" customHeight="1">
      <c r="A16" s="248">
        <v>14</v>
      </c>
      <c r="B16" s="249" t="s">
        <v>325</v>
      </c>
      <c r="C16" s="433">
        <v>0</v>
      </c>
      <c r="D16" s="439" t="s">
        <v>449</v>
      </c>
      <c r="E16" s="439" t="s">
        <v>450</v>
      </c>
      <c r="F16" s="439" t="s">
        <v>451</v>
      </c>
      <c r="G16" s="422"/>
      <c r="H16" s="434">
        <f t="shared" si="0"/>
        <v>0</v>
      </c>
      <c r="I16" s="422">
        <f t="shared" si="1"/>
        <v>0</v>
      </c>
      <c r="J16" s="435">
        <f t="shared" si="17"/>
        <v>0</v>
      </c>
      <c r="K16" s="436">
        <f t="shared" si="19"/>
        <v>0</v>
      </c>
      <c r="L16" s="437">
        <f t="shared" si="20"/>
        <v>0</v>
      </c>
      <c r="M16" s="438">
        <f t="shared" si="21"/>
        <v>0</v>
      </c>
      <c r="N16" s="438">
        <f t="shared" si="22"/>
        <v>0</v>
      </c>
      <c r="O16" s="438">
        <f t="shared" si="23"/>
        <v>0</v>
      </c>
      <c r="P16" s="438">
        <f t="shared" si="12"/>
        <v>0</v>
      </c>
      <c r="Q16" s="438">
        <f t="shared" si="24"/>
        <v>0</v>
      </c>
      <c r="R16" s="438">
        <f t="shared" si="25"/>
        <v>0</v>
      </c>
      <c r="S16" s="422">
        <f t="shared" si="26"/>
        <v>0</v>
      </c>
      <c r="T16" s="423">
        <v>13</v>
      </c>
      <c r="U16" s="423">
        <v>3</v>
      </c>
      <c r="V16" s="423">
        <v>1</v>
      </c>
      <c r="W16" s="423">
        <v>0</v>
      </c>
      <c r="X16" s="423">
        <v>0</v>
      </c>
      <c r="Y16" s="423">
        <v>3</v>
      </c>
      <c r="Z16" s="424">
        <f t="shared" si="13"/>
        <v>20</v>
      </c>
      <c r="AA16" s="228">
        <f t="shared" si="14"/>
        <v>2.4458847988259752E-3</v>
      </c>
      <c r="AB16" s="229">
        <f t="shared" si="15"/>
        <v>5</v>
      </c>
      <c r="AC16" s="229">
        <f t="shared" si="18"/>
        <v>7</v>
      </c>
      <c r="AD16" s="229">
        <v>107</v>
      </c>
      <c r="AE16" s="229">
        <v>135</v>
      </c>
      <c r="AF16" s="229">
        <v>158</v>
      </c>
      <c r="AG16" s="229">
        <f t="shared" si="16"/>
        <v>20</v>
      </c>
      <c r="AH16" s="441" t="str">
        <f t="shared" si="11"/>
        <v>Del 01 al 31 de enero de 2021 se ejecutaron 0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0 individuos arbóreos propendiendo por garantizar su permanencia, mejorar su estado físico y sanitario, y potencializar los servicios ambientales que pueden brindar, garantizando la seguridad y bienestar de la comunidad.</v>
      </c>
    </row>
    <row r="17" spans="1:34" s="247" customFormat="1" ht="15" customHeight="1">
      <c r="A17" s="248">
        <v>15</v>
      </c>
      <c r="B17" s="249" t="s">
        <v>326</v>
      </c>
      <c r="C17" s="433">
        <v>0</v>
      </c>
      <c r="D17" s="439" t="s">
        <v>449</v>
      </c>
      <c r="E17" s="439" t="s">
        <v>450</v>
      </c>
      <c r="F17" s="439" t="s">
        <v>451</v>
      </c>
      <c r="G17" s="422"/>
      <c r="H17" s="434">
        <f t="shared" si="0"/>
        <v>0</v>
      </c>
      <c r="I17" s="422">
        <f t="shared" si="1"/>
        <v>0</v>
      </c>
      <c r="J17" s="435">
        <f t="shared" si="17"/>
        <v>0</v>
      </c>
      <c r="K17" s="436">
        <f t="shared" si="19"/>
        <v>0</v>
      </c>
      <c r="L17" s="437">
        <f t="shared" si="20"/>
        <v>0</v>
      </c>
      <c r="M17" s="438">
        <f t="shared" si="21"/>
        <v>0</v>
      </c>
      <c r="N17" s="438">
        <f t="shared" si="22"/>
        <v>0</v>
      </c>
      <c r="O17" s="438">
        <f t="shared" si="23"/>
        <v>0</v>
      </c>
      <c r="P17" s="438">
        <f t="shared" si="12"/>
        <v>0</v>
      </c>
      <c r="Q17" s="438">
        <f t="shared" si="24"/>
        <v>0</v>
      </c>
      <c r="R17" s="438">
        <f t="shared" si="25"/>
        <v>0</v>
      </c>
      <c r="S17" s="422">
        <f t="shared" si="26"/>
        <v>0</v>
      </c>
      <c r="T17" s="423">
        <v>5</v>
      </c>
      <c r="U17" s="423">
        <v>13</v>
      </c>
      <c r="V17" s="423">
        <v>1</v>
      </c>
      <c r="W17" s="423">
        <v>0</v>
      </c>
      <c r="X17" s="423">
        <v>0</v>
      </c>
      <c r="Y17" s="423">
        <v>6</v>
      </c>
      <c r="Z17" s="424">
        <f t="shared" si="13"/>
        <v>25</v>
      </c>
      <c r="AA17" s="228">
        <f t="shared" si="14"/>
        <v>3.0573559985324693E-3</v>
      </c>
      <c r="AB17" s="229">
        <f t="shared" si="15"/>
        <v>6</v>
      </c>
      <c r="AC17" s="229">
        <f t="shared" si="18"/>
        <v>9</v>
      </c>
      <c r="AD17" s="229">
        <v>285</v>
      </c>
      <c r="AE17" s="309">
        <v>285</v>
      </c>
      <c r="AF17" s="309">
        <v>285</v>
      </c>
      <c r="AG17" s="309">
        <f>+Z17+93</f>
        <v>118</v>
      </c>
      <c r="AH17" s="441" t="str">
        <f t="shared" si="11"/>
        <v>Del 01 al 31 de enero de 2021 se ejecutaron 0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0 individuos arbóreos propendiendo por garantizar su permanencia, mejorar su estado físico y sanitario, y potencializar los servicios ambientales que pueden brindar, garantizando la seguridad y bienestar de la comunidad.</v>
      </c>
    </row>
    <row r="18" spans="1:34" s="247" customFormat="1" ht="15" customHeight="1">
      <c r="A18" s="248">
        <v>16</v>
      </c>
      <c r="B18" s="249" t="s">
        <v>327</v>
      </c>
      <c r="C18" s="433">
        <v>110</v>
      </c>
      <c r="D18" s="439" t="s">
        <v>449</v>
      </c>
      <c r="E18" s="439" t="s">
        <v>450</v>
      </c>
      <c r="F18" s="439" t="s">
        <v>451</v>
      </c>
      <c r="G18" s="422"/>
      <c r="H18" s="434">
        <f t="shared" si="0"/>
        <v>0</v>
      </c>
      <c r="I18" s="422">
        <f t="shared" si="1"/>
        <v>110</v>
      </c>
      <c r="J18" s="435">
        <f t="shared" si="17"/>
        <v>4.0575433419402437E-2</v>
      </c>
      <c r="K18" s="436">
        <f t="shared" si="19"/>
        <v>71</v>
      </c>
      <c r="L18" s="437">
        <f t="shared" si="20"/>
        <v>16700091</v>
      </c>
      <c r="M18" s="438">
        <f t="shared" si="21"/>
        <v>0</v>
      </c>
      <c r="N18" s="438">
        <f t="shared" si="22"/>
        <v>0</v>
      </c>
      <c r="O18" s="438">
        <f t="shared" si="23"/>
        <v>0</v>
      </c>
      <c r="P18" s="438">
        <f t="shared" si="12"/>
        <v>0</v>
      </c>
      <c r="Q18" s="438">
        <f t="shared" si="24"/>
        <v>0</v>
      </c>
      <c r="R18" s="438">
        <f t="shared" si="25"/>
        <v>0</v>
      </c>
      <c r="S18" s="422">
        <f t="shared" si="26"/>
        <v>204</v>
      </c>
      <c r="T18" s="423">
        <v>39</v>
      </c>
      <c r="U18" s="423">
        <v>125</v>
      </c>
      <c r="V18" s="423">
        <v>0</v>
      </c>
      <c r="W18" s="423">
        <v>2</v>
      </c>
      <c r="X18" s="423">
        <v>0</v>
      </c>
      <c r="Y18" s="423">
        <v>15</v>
      </c>
      <c r="Z18" s="424">
        <f t="shared" si="13"/>
        <v>385</v>
      </c>
      <c r="AA18" s="228">
        <f t="shared" si="14"/>
        <v>4.7083282377400025E-2</v>
      </c>
      <c r="AB18" s="229">
        <f t="shared" si="15"/>
        <v>90</v>
      </c>
      <c r="AC18" s="229">
        <f t="shared" si="18"/>
        <v>136</v>
      </c>
      <c r="AD18" s="229">
        <v>222</v>
      </c>
      <c r="AE18" s="229">
        <v>296</v>
      </c>
      <c r="AF18" s="229">
        <v>333</v>
      </c>
      <c r="AG18" s="229">
        <f t="shared" si="16"/>
        <v>385</v>
      </c>
      <c r="AH18" s="441" t="str">
        <f t="shared" si="11"/>
        <v>Del 01 al 31 de enero de 2021 se ejecutaron 71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110 individuos arbóreos propendiendo por garantizar su permanencia, mejorar su estado físico y sanitario, y potencializar los servicios ambientales que pueden brindar, garantizando la seguridad y bienestar de la comunidad.</v>
      </c>
    </row>
    <row r="19" spans="1:34" s="247" customFormat="1" ht="15" customHeight="1">
      <c r="A19" s="248">
        <v>17</v>
      </c>
      <c r="B19" s="249" t="s">
        <v>328</v>
      </c>
      <c r="C19" s="433">
        <v>20</v>
      </c>
      <c r="D19" s="439" t="s">
        <v>449</v>
      </c>
      <c r="E19" s="439" t="s">
        <v>450</v>
      </c>
      <c r="F19" s="439" t="s">
        <v>451</v>
      </c>
      <c r="G19" s="422"/>
      <c r="H19" s="434">
        <f t="shared" si="0"/>
        <v>0</v>
      </c>
      <c r="I19" s="422">
        <f t="shared" si="1"/>
        <v>20</v>
      </c>
      <c r="J19" s="435">
        <f t="shared" si="17"/>
        <v>7.3773515308004425E-3</v>
      </c>
      <c r="K19" s="436">
        <f t="shared" si="19"/>
        <v>13</v>
      </c>
      <c r="L19" s="437">
        <f t="shared" si="20"/>
        <v>3036380</v>
      </c>
      <c r="M19" s="438">
        <f t="shared" si="21"/>
        <v>0</v>
      </c>
      <c r="N19" s="438">
        <f t="shared" si="22"/>
        <v>0</v>
      </c>
      <c r="O19" s="438">
        <f t="shared" si="23"/>
        <v>0</v>
      </c>
      <c r="P19" s="438">
        <f t="shared" si="12"/>
        <v>0</v>
      </c>
      <c r="Q19" s="438">
        <f t="shared" si="24"/>
        <v>0</v>
      </c>
      <c r="R19" s="438">
        <f t="shared" si="25"/>
        <v>0</v>
      </c>
      <c r="S19" s="422">
        <f t="shared" si="26"/>
        <v>37</v>
      </c>
      <c r="T19" s="423">
        <v>15</v>
      </c>
      <c r="U19" s="423">
        <v>9</v>
      </c>
      <c r="V19" s="423">
        <v>0</v>
      </c>
      <c r="W19" s="423">
        <v>2</v>
      </c>
      <c r="X19" s="423">
        <v>1</v>
      </c>
      <c r="Y19" s="423">
        <v>5</v>
      </c>
      <c r="Z19" s="424">
        <f t="shared" si="13"/>
        <v>69</v>
      </c>
      <c r="AA19" s="228">
        <f t="shared" si="14"/>
        <v>8.4383025559496144E-3</v>
      </c>
      <c r="AB19" s="229">
        <f t="shared" si="15"/>
        <v>16</v>
      </c>
      <c r="AC19" s="229">
        <f t="shared" si="18"/>
        <v>24</v>
      </c>
      <c r="AD19" s="229">
        <v>93</v>
      </c>
      <c r="AE19" s="229">
        <v>138</v>
      </c>
      <c r="AF19" s="229">
        <v>162</v>
      </c>
      <c r="AG19" s="229">
        <f t="shared" si="16"/>
        <v>69</v>
      </c>
      <c r="AH19" s="441" t="str">
        <f t="shared" si="11"/>
        <v>Del 01 al 31 de enero de 2021 se ejecutaron 13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20 individuos arbóreos propendiendo por garantizar su permanencia, mejorar su estado físico y sanitario, y potencializar los servicios ambientales que pueden brindar, garantizando la seguridad y bienestar de la comunidad.</v>
      </c>
    </row>
    <row r="20" spans="1:34" s="247" customFormat="1" ht="15" customHeight="1">
      <c r="A20" s="248">
        <v>18</v>
      </c>
      <c r="B20" s="249" t="s">
        <v>329</v>
      </c>
      <c r="C20" s="433">
        <v>0</v>
      </c>
      <c r="D20" s="439" t="s">
        <v>449</v>
      </c>
      <c r="E20" s="439" t="s">
        <v>450</v>
      </c>
      <c r="F20" s="439" t="s">
        <v>451</v>
      </c>
      <c r="G20" s="422"/>
      <c r="H20" s="434">
        <f t="shared" si="0"/>
        <v>0</v>
      </c>
      <c r="I20" s="422">
        <f t="shared" si="1"/>
        <v>0</v>
      </c>
      <c r="J20" s="435">
        <f t="shared" si="17"/>
        <v>0</v>
      </c>
      <c r="K20" s="436">
        <f t="shared" si="19"/>
        <v>0</v>
      </c>
      <c r="L20" s="437">
        <f t="shared" si="20"/>
        <v>0</v>
      </c>
      <c r="M20" s="438">
        <f t="shared" si="21"/>
        <v>0</v>
      </c>
      <c r="N20" s="438">
        <f t="shared" si="22"/>
        <v>0</v>
      </c>
      <c r="O20" s="438">
        <f t="shared" si="23"/>
        <v>0</v>
      </c>
      <c r="P20" s="438">
        <f t="shared" si="12"/>
        <v>0</v>
      </c>
      <c r="Q20" s="438">
        <f t="shared" si="24"/>
        <v>0</v>
      </c>
      <c r="R20" s="438">
        <f t="shared" si="25"/>
        <v>0</v>
      </c>
      <c r="S20" s="422">
        <f t="shared" si="26"/>
        <v>0</v>
      </c>
      <c r="T20" s="423">
        <v>35</v>
      </c>
      <c r="U20" s="423">
        <v>23</v>
      </c>
      <c r="V20" s="423">
        <v>0</v>
      </c>
      <c r="W20" s="423">
        <v>0</v>
      </c>
      <c r="X20" s="423">
        <v>0</v>
      </c>
      <c r="Y20" s="423">
        <v>7</v>
      </c>
      <c r="Z20" s="424">
        <f t="shared" si="13"/>
        <v>65</v>
      </c>
      <c r="AA20" s="228">
        <f t="shared" si="14"/>
        <v>7.9491255961844191E-3</v>
      </c>
      <c r="AB20" s="229">
        <f t="shared" si="15"/>
        <v>15</v>
      </c>
      <c r="AC20" s="229">
        <f t="shared" si="18"/>
        <v>23</v>
      </c>
      <c r="AD20" s="229">
        <v>202</v>
      </c>
      <c r="AE20" s="309">
        <v>202</v>
      </c>
      <c r="AF20" s="229">
        <v>219</v>
      </c>
      <c r="AG20" s="229">
        <f t="shared" si="16"/>
        <v>65</v>
      </c>
      <c r="AH20" s="441" t="str">
        <f t="shared" si="11"/>
        <v>Del 01 al 31 de enero de 2021 se ejecutaron 0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0 individuos arbóreos propendiendo por garantizar su permanencia, mejorar su estado físico y sanitario, y potencializar los servicios ambientales que pueden brindar, garantizando la seguridad y bienestar de la comunidad.</v>
      </c>
    </row>
    <row r="21" spans="1:34" s="247" customFormat="1" ht="15" customHeight="1">
      <c r="A21" s="248">
        <v>19</v>
      </c>
      <c r="B21" s="249" t="s">
        <v>330</v>
      </c>
      <c r="C21" s="433">
        <v>155</v>
      </c>
      <c r="D21" s="439" t="s">
        <v>449</v>
      </c>
      <c r="E21" s="439" t="s">
        <v>450</v>
      </c>
      <c r="F21" s="439" t="s">
        <v>451</v>
      </c>
      <c r="G21" s="422"/>
      <c r="H21" s="434">
        <f t="shared" si="0"/>
        <v>0</v>
      </c>
      <c r="I21" s="422">
        <f t="shared" si="1"/>
        <v>155</v>
      </c>
      <c r="J21" s="435">
        <f t="shared" si="17"/>
        <v>5.7174474363703431E-2</v>
      </c>
      <c r="K21" s="436">
        <f>+ROUND($K$1*J21,0)+1</f>
        <v>101</v>
      </c>
      <c r="L21" s="437">
        <f>+ROUND($L$1*J21,0)+1</f>
        <v>23531947</v>
      </c>
      <c r="M21" s="438">
        <f t="shared" si="21"/>
        <v>0</v>
      </c>
      <c r="N21" s="438">
        <f t="shared" si="22"/>
        <v>0</v>
      </c>
      <c r="O21" s="438">
        <f t="shared" si="23"/>
        <v>0</v>
      </c>
      <c r="P21" s="438">
        <f t="shared" si="12"/>
        <v>0</v>
      </c>
      <c r="Q21" s="438">
        <f t="shared" si="24"/>
        <v>0</v>
      </c>
      <c r="R21" s="438">
        <f t="shared" si="25"/>
        <v>0</v>
      </c>
      <c r="S21" s="422">
        <f t="shared" si="26"/>
        <v>287</v>
      </c>
      <c r="T21" s="423">
        <v>19</v>
      </c>
      <c r="U21" s="423">
        <v>18</v>
      </c>
      <c r="V21" s="423">
        <v>0</v>
      </c>
      <c r="W21" s="423">
        <v>0</v>
      </c>
      <c r="X21" s="423">
        <v>0</v>
      </c>
      <c r="Y21" s="423">
        <v>14</v>
      </c>
      <c r="Z21" s="424">
        <f t="shared" si="13"/>
        <v>338</v>
      </c>
      <c r="AA21" s="228">
        <f t="shared" si="14"/>
        <v>4.133545310015898E-2</v>
      </c>
      <c r="AB21" s="229">
        <f t="shared" si="15"/>
        <v>79</v>
      </c>
      <c r="AC21" s="229">
        <f t="shared" si="18"/>
        <v>119</v>
      </c>
      <c r="AD21" s="229">
        <v>124</v>
      </c>
      <c r="AE21" s="229">
        <v>167</v>
      </c>
      <c r="AF21" s="229">
        <v>190</v>
      </c>
      <c r="AG21" s="229">
        <f t="shared" si="16"/>
        <v>338</v>
      </c>
      <c r="AH21" s="441" t="str">
        <f t="shared" si="11"/>
        <v>Del 01 al 31 de enero de 2021 se ejecutaron 101 actuaciones sobre el recurso arbóreo de la ciudad. Se consideran como actuaciones técnicas los conceptos e informes técnicos de evaluación, seguimiento y control, las comunicaciones externas, los requerimientos, los salvoconductos expedidos y las jornadas de sensibilización, y como actuaciones jurídicas los actos administrativos (autos, resoluciones y requerimientos) firmados y numerados. 
Bajo este esquema, en el periodo evaluado, a través de conceptos técnicos de evaluación se definieron cuáles son las intervenciones más adecuadas a autorizar sobre la estructura física y sistémica de 155 individuos arbóreos propendiendo por garantizar su permanencia, mejorar su estado físico y sanitario, y potencializar los servicios ambientales que pueden brindar, garantizando la seguridad y bienestar de la comunidad.</v>
      </c>
    </row>
    <row r="22" spans="1:34" ht="15" customHeight="1">
      <c r="A22" s="230" t="s">
        <v>345</v>
      </c>
      <c r="B22" s="231"/>
      <c r="C22" s="232">
        <f>SUM(C3:C21)</f>
        <v>2711</v>
      </c>
      <c r="D22" s="232">
        <f>SUM(D3:D21)</f>
        <v>0</v>
      </c>
      <c r="E22" s="232">
        <f t="shared" ref="E22:G22" si="27">SUM(E3:E21)</f>
        <v>0</v>
      </c>
      <c r="F22" s="232">
        <f t="shared" si="27"/>
        <v>0</v>
      </c>
      <c r="G22" s="232">
        <f t="shared" si="27"/>
        <v>0</v>
      </c>
      <c r="H22" s="232">
        <f>SUM(H3:H21)</f>
        <v>0</v>
      </c>
      <c r="I22" s="232">
        <f>SUM(I3:I21)</f>
        <v>2711</v>
      </c>
      <c r="J22" s="233">
        <f>SUM(J3:J21)</f>
        <v>1</v>
      </c>
      <c r="K22" s="426">
        <f>SUM(K3:K21)</f>
        <v>1751</v>
      </c>
      <c r="L22" s="427">
        <f>SUM(L3:L21)</f>
        <v>411581333</v>
      </c>
      <c r="M22" s="234">
        <f t="shared" ref="M22:W22" si="28">SUM(M3:M21)</f>
        <v>0</v>
      </c>
      <c r="N22" s="234">
        <f t="shared" si="28"/>
        <v>2</v>
      </c>
      <c r="O22" s="234">
        <f t="shared" si="28"/>
        <v>-1</v>
      </c>
      <c r="P22" s="234">
        <f t="shared" si="28"/>
        <v>-1</v>
      </c>
      <c r="Q22" s="234">
        <f t="shared" si="28"/>
        <v>-2</v>
      </c>
      <c r="R22" s="234">
        <f t="shared" si="28"/>
        <v>-1</v>
      </c>
      <c r="S22" s="232">
        <f t="shared" si="28"/>
        <v>5028</v>
      </c>
      <c r="T22" s="234">
        <f>SUM(T3:T21)</f>
        <v>1149</v>
      </c>
      <c r="U22" s="234">
        <f t="shared" si="28"/>
        <v>1449</v>
      </c>
      <c r="V22" s="234">
        <f t="shared" si="28"/>
        <v>42</v>
      </c>
      <c r="W22" s="234">
        <f t="shared" si="28"/>
        <v>23</v>
      </c>
      <c r="X22" s="234">
        <f>SUM(X3:X21)</f>
        <v>41</v>
      </c>
      <c r="Y22" s="234">
        <f>SUM(Y3:Y21)</f>
        <v>450</v>
      </c>
      <c r="Z22" s="235">
        <f>SUM(Z3:Z21)</f>
        <v>8177</v>
      </c>
      <c r="AA22" s="236">
        <f t="shared" ref="AA22:AG22" si="29">SUM(AA3:AA21)</f>
        <v>1</v>
      </c>
      <c r="AB22" s="237">
        <f t="shared" si="29"/>
        <v>1904</v>
      </c>
      <c r="AC22" s="237">
        <f t="shared" si="29"/>
        <v>2886</v>
      </c>
      <c r="AD22" s="237">
        <f t="shared" si="29"/>
        <v>4220</v>
      </c>
      <c r="AE22" s="308">
        <f t="shared" si="29"/>
        <v>5695</v>
      </c>
      <c r="AF22" s="308">
        <f t="shared" si="29"/>
        <v>6617</v>
      </c>
      <c r="AG22" s="237">
        <f t="shared" si="29"/>
        <v>8177</v>
      </c>
    </row>
    <row r="23" spans="1:34">
      <c r="Q23" s="307"/>
      <c r="R23" s="307"/>
      <c r="AE23" s="307"/>
      <c r="AF23" s="307"/>
      <c r="AG23" s="307"/>
    </row>
    <row r="24" spans="1:34">
      <c r="AA24" s="239"/>
      <c r="AB24" s="239"/>
    </row>
    <row r="25" spans="1:34">
      <c r="T25" s="240"/>
      <c r="U25" s="240"/>
      <c r="V25" s="240"/>
      <c r="W25" s="240"/>
      <c r="X25" s="240"/>
      <c r="AA25" s="240"/>
      <c r="AB25" s="240"/>
    </row>
    <row r="26" spans="1:34">
      <c r="AA26" s="241"/>
      <c r="AB26" s="241"/>
    </row>
  </sheetData>
  <mergeCells count="2">
    <mergeCell ref="D1:I1"/>
    <mergeCell ref="S1:X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9182-8AA6-455E-A39B-34F61B4C82CF}">
  <dimension ref="A1:K43"/>
  <sheetViews>
    <sheetView showGridLines="0" workbookViewId="0">
      <selection activeCell="B20" sqref="B20"/>
    </sheetView>
  </sheetViews>
  <sheetFormatPr baseColWidth="10" defaultRowHeight="12.75"/>
  <cols>
    <col min="1" max="1" width="17.42578125" style="247" customWidth="1"/>
    <col min="2" max="2" width="24.28515625" style="247" customWidth="1"/>
    <col min="3" max="3" width="24.140625" style="247" customWidth="1"/>
    <col min="4" max="7" width="24" style="247" customWidth="1"/>
    <col min="8" max="8" width="24.42578125" style="247" customWidth="1"/>
    <col min="9" max="9" width="20.140625" style="247" customWidth="1"/>
    <col min="10" max="10" width="19.85546875" style="262" customWidth="1"/>
    <col min="11" max="11" width="14.5703125" style="247" customWidth="1"/>
    <col min="12" max="12" width="4.85546875" style="247" customWidth="1"/>
    <col min="13" max="16384" width="11.42578125" style="247"/>
  </cols>
  <sheetData>
    <row r="1" spans="1:11" ht="17.25" customHeight="1">
      <c r="A1" s="242" t="s">
        <v>344</v>
      </c>
      <c r="B1" s="242" t="s">
        <v>343</v>
      </c>
      <c r="C1" s="243" t="s">
        <v>365</v>
      </c>
      <c r="D1" s="244" t="s">
        <v>366</v>
      </c>
      <c r="E1" s="245" t="s">
        <v>367</v>
      </c>
      <c r="F1" s="245" t="s">
        <v>439</v>
      </c>
      <c r="G1" s="245" t="s">
        <v>438</v>
      </c>
      <c r="H1" s="242" t="s">
        <v>368</v>
      </c>
      <c r="I1" s="242" t="s">
        <v>364</v>
      </c>
      <c r="J1" s="246">
        <f>+INVERSIÓN!DR11</f>
        <v>2105863000</v>
      </c>
      <c r="K1" s="246">
        <f>+INVERSIÓN!DR10</f>
        <v>977</v>
      </c>
    </row>
    <row r="2" spans="1:11" ht="17.25" customHeight="1">
      <c r="A2" s="248">
        <v>1</v>
      </c>
      <c r="B2" s="249" t="s">
        <v>312</v>
      </c>
      <c r="C2" s="249">
        <v>4187</v>
      </c>
      <c r="D2" s="250">
        <v>3951</v>
      </c>
      <c r="E2" s="251">
        <v>1087</v>
      </c>
      <c r="F2" s="251">
        <v>902</v>
      </c>
      <c r="G2" s="251">
        <f>+E2+F2</f>
        <v>1989</v>
      </c>
      <c r="H2" s="252">
        <f>+AVERAGE(C2,D2,G2)</f>
        <v>3375.6666666666665</v>
      </c>
      <c r="I2" s="253">
        <f>+H2/$H$21</f>
        <v>0.11245225193213113</v>
      </c>
      <c r="J2" s="254">
        <f>+ROUND($J$1*I2,0)</f>
        <v>236809037</v>
      </c>
      <c r="K2" s="254">
        <f>+ROUND($K$1*I2,0)</f>
        <v>110</v>
      </c>
    </row>
    <row r="3" spans="1:11" ht="17.25" customHeight="1">
      <c r="A3" s="248">
        <v>2</v>
      </c>
      <c r="B3" s="249" t="s">
        <v>313</v>
      </c>
      <c r="C3" s="249">
        <v>2764</v>
      </c>
      <c r="D3" s="250">
        <v>2613</v>
      </c>
      <c r="E3" s="251">
        <v>1202</v>
      </c>
      <c r="F3" s="251">
        <v>661</v>
      </c>
      <c r="G3" s="251">
        <f t="shared" ref="G3:G20" si="0">+E3+F3</f>
        <v>1863</v>
      </c>
      <c r="H3" s="252">
        <f t="shared" ref="H3:H20" si="1">+AVERAGE(C3,D3,G3)</f>
        <v>2413.3333333333335</v>
      </c>
      <c r="I3" s="253">
        <f>+H3/$H$21</f>
        <v>8.0394421249000633E-2</v>
      </c>
      <c r="J3" s="254">
        <f t="shared" ref="J3:J19" si="2">+ROUND($J$1*I3,0)</f>
        <v>169299637</v>
      </c>
      <c r="K3" s="254">
        <f t="shared" ref="K3:K20" si="3">+ROUND($K$1*I3,0)</f>
        <v>79</v>
      </c>
    </row>
    <row r="4" spans="1:11" ht="17.25" customHeight="1">
      <c r="A4" s="248">
        <v>3</v>
      </c>
      <c r="B4" s="249" t="s">
        <v>314</v>
      </c>
      <c r="C4" s="249">
        <v>515</v>
      </c>
      <c r="D4" s="250">
        <v>411</v>
      </c>
      <c r="E4" s="251">
        <v>222</v>
      </c>
      <c r="F4" s="251">
        <v>303</v>
      </c>
      <c r="G4" s="251">
        <f t="shared" si="0"/>
        <v>525</v>
      </c>
      <c r="H4" s="252">
        <f t="shared" si="1"/>
        <v>483.66666666666669</v>
      </c>
      <c r="I4" s="253">
        <f t="shared" ref="I4:I20" si="4">+H4/$H$21</f>
        <v>1.6112196855290042E-2</v>
      </c>
      <c r="J4" s="254">
        <f t="shared" si="2"/>
        <v>33930079</v>
      </c>
      <c r="K4" s="254">
        <f t="shared" si="3"/>
        <v>16</v>
      </c>
    </row>
    <row r="5" spans="1:11" ht="17.25" customHeight="1">
      <c r="A5" s="248">
        <v>4</v>
      </c>
      <c r="B5" s="249" t="s">
        <v>315</v>
      </c>
      <c r="C5" s="249">
        <v>707</v>
      </c>
      <c r="D5" s="250">
        <v>525</v>
      </c>
      <c r="E5" s="251">
        <v>298</v>
      </c>
      <c r="F5" s="251">
        <v>375</v>
      </c>
      <c r="G5" s="251">
        <f t="shared" si="0"/>
        <v>673</v>
      </c>
      <c r="H5" s="252">
        <f t="shared" si="1"/>
        <v>635</v>
      </c>
      <c r="I5" s="253">
        <f t="shared" si="4"/>
        <v>2.1153504486097541E-2</v>
      </c>
      <c r="J5" s="254">
        <f t="shared" si="2"/>
        <v>44546382</v>
      </c>
      <c r="K5" s="254">
        <f t="shared" si="3"/>
        <v>21</v>
      </c>
    </row>
    <row r="6" spans="1:11" ht="17.25" customHeight="1">
      <c r="A6" s="248">
        <v>5</v>
      </c>
      <c r="B6" s="249" t="s">
        <v>316</v>
      </c>
      <c r="C6" s="249">
        <v>1477</v>
      </c>
      <c r="D6" s="250">
        <v>747</v>
      </c>
      <c r="E6" s="251">
        <v>40</v>
      </c>
      <c r="F6" s="251">
        <v>310</v>
      </c>
      <c r="G6" s="251">
        <f t="shared" si="0"/>
        <v>350</v>
      </c>
      <c r="H6" s="252">
        <f t="shared" si="1"/>
        <v>858</v>
      </c>
      <c r="I6" s="253">
        <f t="shared" si="4"/>
        <v>2.8582215510349118E-2</v>
      </c>
      <c r="J6" s="254">
        <f t="shared" si="2"/>
        <v>60190230</v>
      </c>
      <c r="K6" s="254">
        <f t="shared" si="3"/>
        <v>28</v>
      </c>
    </row>
    <row r="7" spans="1:11" ht="17.25" customHeight="1">
      <c r="A7" s="248">
        <v>6</v>
      </c>
      <c r="B7" s="249" t="s">
        <v>317</v>
      </c>
      <c r="C7" s="249">
        <v>1056</v>
      </c>
      <c r="D7" s="250">
        <v>414</v>
      </c>
      <c r="E7" s="251">
        <v>267</v>
      </c>
      <c r="F7" s="251">
        <v>229</v>
      </c>
      <c r="G7" s="251">
        <f t="shared" si="0"/>
        <v>496</v>
      </c>
      <c r="H7" s="252">
        <f t="shared" si="1"/>
        <v>655.33333333333337</v>
      </c>
      <c r="I7" s="253">
        <f t="shared" si="4"/>
        <v>2.1830860797725862E-2</v>
      </c>
      <c r="J7" s="254">
        <f t="shared" si="2"/>
        <v>45972802</v>
      </c>
      <c r="K7" s="254">
        <f t="shared" si="3"/>
        <v>21</v>
      </c>
    </row>
    <row r="8" spans="1:11" ht="17.25" customHeight="1">
      <c r="A8" s="248">
        <v>7</v>
      </c>
      <c r="B8" s="249" t="s">
        <v>318</v>
      </c>
      <c r="C8" s="249">
        <v>466</v>
      </c>
      <c r="D8" s="250">
        <v>1352</v>
      </c>
      <c r="E8" s="251">
        <v>280</v>
      </c>
      <c r="F8" s="251">
        <v>272</v>
      </c>
      <c r="G8" s="251">
        <f t="shared" si="0"/>
        <v>552</v>
      </c>
      <c r="H8" s="252">
        <f t="shared" si="1"/>
        <v>790</v>
      </c>
      <c r="I8" s="253">
        <f t="shared" si="4"/>
        <v>2.6316958337034735E-2</v>
      </c>
      <c r="J8" s="254">
        <f t="shared" si="2"/>
        <v>55419909</v>
      </c>
      <c r="K8" s="254">
        <f t="shared" si="3"/>
        <v>26</v>
      </c>
    </row>
    <row r="9" spans="1:11" ht="17.25" customHeight="1">
      <c r="A9" s="248">
        <v>8</v>
      </c>
      <c r="B9" s="249" t="s">
        <v>319</v>
      </c>
      <c r="C9" s="249">
        <v>1727</v>
      </c>
      <c r="D9" s="250">
        <v>2617</v>
      </c>
      <c r="E9" s="251">
        <v>448</v>
      </c>
      <c r="F9" s="251">
        <v>634</v>
      </c>
      <c r="G9" s="251">
        <f t="shared" si="0"/>
        <v>1082</v>
      </c>
      <c r="H9" s="252">
        <f t="shared" si="1"/>
        <v>1808.6666666666667</v>
      </c>
      <c r="I9" s="253">
        <f t="shared" si="4"/>
        <v>6.0251399129430581E-2</v>
      </c>
      <c r="J9" s="254">
        <f t="shared" si="2"/>
        <v>126881192</v>
      </c>
      <c r="K9" s="254">
        <f t="shared" si="3"/>
        <v>59</v>
      </c>
    </row>
    <row r="10" spans="1:11" ht="17.25" customHeight="1">
      <c r="A10" s="248">
        <v>9</v>
      </c>
      <c r="B10" s="249" t="s">
        <v>320</v>
      </c>
      <c r="C10" s="249">
        <v>3366</v>
      </c>
      <c r="D10" s="250">
        <v>1822</v>
      </c>
      <c r="E10" s="251">
        <v>1229</v>
      </c>
      <c r="F10" s="251">
        <v>372</v>
      </c>
      <c r="G10" s="251">
        <f t="shared" si="0"/>
        <v>1601</v>
      </c>
      <c r="H10" s="252">
        <f t="shared" si="1"/>
        <v>2263</v>
      </c>
      <c r="I10" s="253">
        <f t="shared" si="4"/>
        <v>7.5386426223683051E-2</v>
      </c>
      <c r="J10" s="254">
        <f t="shared" si="2"/>
        <v>158753486</v>
      </c>
      <c r="K10" s="254">
        <f t="shared" si="3"/>
        <v>74</v>
      </c>
    </row>
    <row r="11" spans="1:11" ht="17.25" customHeight="1">
      <c r="A11" s="248">
        <v>10</v>
      </c>
      <c r="B11" s="249" t="s">
        <v>321</v>
      </c>
      <c r="C11" s="249">
        <v>4819</v>
      </c>
      <c r="D11" s="250">
        <v>3533</v>
      </c>
      <c r="E11" s="251">
        <v>912</v>
      </c>
      <c r="F11" s="251">
        <v>845</v>
      </c>
      <c r="G11" s="251">
        <f t="shared" si="0"/>
        <v>1757</v>
      </c>
      <c r="H11" s="252">
        <f t="shared" si="1"/>
        <v>3369.6666666666665</v>
      </c>
      <c r="I11" s="253">
        <f t="shared" si="4"/>
        <v>0.11225237629919162</v>
      </c>
      <c r="J11" s="254">
        <f t="shared" si="2"/>
        <v>236388126</v>
      </c>
      <c r="K11" s="254">
        <f t="shared" si="3"/>
        <v>110</v>
      </c>
    </row>
    <row r="12" spans="1:11" ht="17.25" customHeight="1">
      <c r="A12" s="248">
        <v>11</v>
      </c>
      <c r="B12" s="249" t="s">
        <v>322</v>
      </c>
      <c r="C12" s="249">
        <v>5865</v>
      </c>
      <c r="D12" s="250">
        <v>9623</v>
      </c>
      <c r="E12" s="251">
        <v>1751</v>
      </c>
      <c r="F12" s="251">
        <v>969</v>
      </c>
      <c r="G12" s="251">
        <f t="shared" si="0"/>
        <v>2720</v>
      </c>
      <c r="H12" s="252">
        <f t="shared" si="1"/>
        <v>6069.333333333333</v>
      </c>
      <c r="I12" s="253">
        <f t="shared" si="4"/>
        <v>0.20218530692013859</v>
      </c>
      <c r="J12" s="254">
        <f>+ROUND($J$1*I12,0)</f>
        <v>425774557</v>
      </c>
      <c r="K12" s="254">
        <f>+ROUND($K$1*I12,0)</f>
        <v>198</v>
      </c>
    </row>
    <row r="13" spans="1:11" ht="17.25" customHeight="1">
      <c r="A13" s="248">
        <v>12</v>
      </c>
      <c r="B13" s="249" t="s">
        <v>323</v>
      </c>
      <c r="C13" s="249">
        <v>1598</v>
      </c>
      <c r="D13" s="250">
        <v>1441</v>
      </c>
      <c r="E13" s="251">
        <v>467</v>
      </c>
      <c r="F13" s="251">
        <v>288</v>
      </c>
      <c r="G13" s="251">
        <f t="shared" si="0"/>
        <v>755</v>
      </c>
      <c r="H13" s="252">
        <f t="shared" si="1"/>
        <v>1264.6666666666667</v>
      </c>
      <c r="I13" s="253">
        <f t="shared" si="4"/>
        <v>4.2129341742915528E-2</v>
      </c>
      <c r="J13" s="254">
        <f t="shared" si="2"/>
        <v>88718622</v>
      </c>
      <c r="K13" s="254">
        <f t="shared" si="3"/>
        <v>41</v>
      </c>
    </row>
    <row r="14" spans="1:11" ht="17.25" customHeight="1">
      <c r="A14" s="248">
        <v>13</v>
      </c>
      <c r="B14" s="249" t="s">
        <v>324</v>
      </c>
      <c r="C14" s="249">
        <v>2457</v>
      </c>
      <c r="D14" s="250">
        <v>1178</v>
      </c>
      <c r="E14" s="251">
        <v>675</v>
      </c>
      <c r="F14" s="251">
        <v>437</v>
      </c>
      <c r="G14" s="251">
        <f t="shared" si="0"/>
        <v>1112</v>
      </c>
      <c r="H14" s="252">
        <f t="shared" si="1"/>
        <v>1582.3333333333333</v>
      </c>
      <c r="I14" s="253">
        <f t="shared" si="4"/>
        <v>5.2711646086879275E-2</v>
      </c>
      <c r="J14" s="254">
        <f t="shared" si="2"/>
        <v>111003505</v>
      </c>
      <c r="K14" s="254">
        <f t="shared" si="3"/>
        <v>51</v>
      </c>
    </row>
    <row r="15" spans="1:11" ht="17.25" customHeight="1">
      <c r="A15" s="248">
        <v>14</v>
      </c>
      <c r="B15" s="249" t="s">
        <v>325</v>
      </c>
      <c r="C15" s="249">
        <v>369</v>
      </c>
      <c r="D15" s="250">
        <v>391</v>
      </c>
      <c r="E15" s="251">
        <v>140</v>
      </c>
      <c r="F15" s="251">
        <v>195</v>
      </c>
      <c r="G15" s="251">
        <f t="shared" si="0"/>
        <v>335</v>
      </c>
      <c r="H15" s="252">
        <f t="shared" si="1"/>
        <v>365</v>
      </c>
      <c r="I15" s="253">
        <f t="shared" si="4"/>
        <v>1.2159101003819846E-2</v>
      </c>
      <c r="J15" s="254">
        <f t="shared" si="2"/>
        <v>25605401</v>
      </c>
      <c r="K15" s="254">
        <f t="shared" si="3"/>
        <v>12</v>
      </c>
    </row>
    <row r="16" spans="1:11" ht="17.25" customHeight="1">
      <c r="A16" s="248">
        <v>15</v>
      </c>
      <c r="B16" s="249" t="s">
        <v>326</v>
      </c>
      <c r="C16" s="249">
        <v>302</v>
      </c>
      <c r="D16" s="250">
        <v>431</v>
      </c>
      <c r="E16" s="251">
        <v>175</v>
      </c>
      <c r="F16" s="251">
        <v>285</v>
      </c>
      <c r="G16" s="251">
        <f t="shared" si="0"/>
        <v>460</v>
      </c>
      <c r="H16" s="252">
        <f t="shared" si="1"/>
        <v>397.66666666666669</v>
      </c>
      <c r="I16" s="253">
        <f t="shared" si="4"/>
        <v>1.3247312783157149E-2</v>
      </c>
      <c r="J16" s="254">
        <f t="shared" si="2"/>
        <v>27897026</v>
      </c>
      <c r="K16" s="254">
        <f t="shared" si="3"/>
        <v>13</v>
      </c>
    </row>
    <row r="17" spans="1:11" ht="17.25" customHeight="1">
      <c r="A17" s="248">
        <v>16</v>
      </c>
      <c r="B17" s="249" t="s">
        <v>327</v>
      </c>
      <c r="C17" s="249">
        <v>2226</v>
      </c>
      <c r="D17" s="250">
        <v>1703</v>
      </c>
      <c r="E17" s="251">
        <v>663</v>
      </c>
      <c r="F17" s="251">
        <v>428</v>
      </c>
      <c r="G17" s="251">
        <f t="shared" si="0"/>
        <v>1091</v>
      </c>
      <c r="H17" s="252">
        <f t="shared" si="1"/>
        <v>1673.3333333333333</v>
      </c>
      <c r="I17" s="253">
        <f t="shared" si="4"/>
        <v>5.5743093186461756E-2</v>
      </c>
      <c r="J17" s="254">
        <f t="shared" si="2"/>
        <v>117387317</v>
      </c>
      <c r="K17" s="254">
        <f t="shared" si="3"/>
        <v>54</v>
      </c>
    </row>
    <row r="18" spans="1:11" ht="17.25" customHeight="1">
      <c r="A18" s="248">
        <v>17</v>
      </c>
      <c r="B18" s="249" t="s">
        <v>328</v>
      </c>
      <c r="C18" s="249">
        <v>297</v>
      </c>
      <c r="D18" s="250">
        <v>1625</v>
      </c>
      <c r="E18" s="251">
        <v>55</v>
      </c>
      <c r="F18" s="251">
        <v>200</v>
      </c>
      <c r="G18" s="251">
        <f t="shared" si="0"/>
        <v>255</v>
      </c>
      <c r="H18" s="252">
        <f t="shared" si="1"/>
        <v>725.66666666666663</v>
      </c>
      <c r="I18" s="253">
        <f t="shared" si="4"/>
        <v>2.4173847383850051E-2</v>
      </c>
      <c r="J18" s="254">
        <f t="shared" si="2"/>
        <v>50906811</v>
      </c>
      <c r="K18" s="254">
        <f t="shared" si="3"/>
        <v>24</v>
      </c>
    </row>
    <row r="19" spans="1:11" ht="17.25" customHeight="1">
      <c r="A19" s="248">
        <v>18</v>
      </c>
      <c r="B19" s="255" t="s">
        <v>329</v>
      </c>
      <c r="C19" s="255">
        <v>578</v>
      </c>
      <c r="D19" s="250">
        <v>612</v>
      </c>
      <c r="E19" s="251">
        <v>192</v>
      </c>
      <c r="F19" s="251">
        <v>251</v>
      </c>
      <c r="G19" s="251">
        <f t="shared" si="0"/>
        <v>443</v>
      </c>
      <c r="H19" s="252">
        <f t="shared" si="1"/>
        <v>544.33333333333337</v>
      </c>
      <c r="I19" s="253">
        <f t="shared" si="4"/>
        <v>1.8133161588345034E-2</v>
      </c>
      <c r="J19" s="254">
        <f t="shared" si="2"/>
        <v>38185954</v>
      </c>
      <c r="K19" s="254">
        <f t="shared" si="3"/>
        <v>18</v>
      </c>
    </row>
    <row r="20" spans="1:11" ht="17.25" customHeight="1">
      <c r="A20" s="248">
        <v>19</v>
      </c>
      <c r="B20" s="249" t="s">
        <v>330</v>
      </c>
      <c r="C20" s="249">
        <v>1042</v>
      </c>
      <c r="D20" s="250">
        <v>661</v>
      </c>
      <c r="E20" s="251">
        <v>308</v>
      </c>
      <c r="F20" s="251">
        <v>221</v>
      </c>
      <c r="G20" s="251">
        <f t="shared" si="0"/>
        <v>529</v>
      </c>
      <c r="H20" s="252">
        <f t="shared" si="1"/>
        <v>744</v>
      </c>
      <c r="I20" s="253">
        <f t="shared" si="4"/>
        <v>2.4784578484498537E-2</v>
      </c>
      <c r="J20" s="254">
        <f>+ROUND($J$1*I20,0)</f>
        <v>52192927</v>
      </c>
      <c r="K20" s="254">
        <f t="shared" si="3"/>
        <v>24</v>
      </c>
    </row>
    <row r="21" spans="1:11" ht="20.25" customHeight="1">
      <c r="A21" s="958" t="s">
        <v>369</v>
      </c>
      <c r="B21" s="959"/>
      <c r="C21" s="256">
        <f t="shared" ref="C21:K21" si="5">SUM(C2:C20)</f>
        <v>35818</v>
      </c>
      <c r="D21" s="257">
        <f t="shared" si="5"/>
        <v>35650</v>
      </c>
      <c r="E21" s="258">
        <f t="shared" si="5"/>
        <v>10411</v>
      </c>
      <c r="F21" s="258">
        <f>SUM(F2:F20)</f>
        <v>8177</v>
      </c>
      <c r="G21" s="258">
        <f>SUM(G2:G20)</f>
        <v>18588</v>
      </c>
      <c r="H21" s="259">
        <f t="shared" si="5"/>
        <v>30018.666666666664</v>
      </c>
      <c r="I21" s="260">
        <f t="shared" si="5"/>
        <v>1</v>
      </c>
      <c r="J21" s="261">
        <f t="shared" si="5"/>
        <v>2105863000</v>
      </c>
      <c r="K21" s="261">
        <f t="shared" si="5"/>
        <v>979</v>
      </c>
    </row>
    <row r="23" spans="1:11" ht="15.75" customHeight="1">
      <c r="A23" s="242" t="s">
        <v>344</v>
      </c>
      <c r="B23" s="242" t="s">
        <v>343</v>
      </c>
      <c r="C23" s="245" t="s">
        <v>439</v>
      </c>
      <c r="D23" s="245" t="s">
        <v>439</v>
      </c>
      <c r="E23" s="371">
        <f>+INVERSIÓN!DR12</f>
        <v>1751</v>
      </c>
      <c r="F23" s="370">
        <f>+INVERSIÓN!DR13</f>
        <v>411581333</v>
      </c>
      <c r="J23" s="247"/>
    </row>
    <row r="24" spans="1:11" ht="15.75" customHeight="1">
      <c r="A24" s="248">
        <v>1</v>
      </c>
      <c r="B24" s="249" t="s">
        <v>312</v>
      </c>
      <c r="C24" s="251">
        <v>902</v>
      </c>
      <c r="D24" s="368">
        <v>0.11030940442705101</v>
      </c>
      <c r="E24" s="251">
        <f>+ROUND($E$23*D24,0)</f>
        <v>193</v>
      </c>
      <c r="F24" s="251">
        <f>+ROUND($F$23*D24,0)</f>
        <v>45401292</v>
      </c>
      <c r="J24" s="247"/>
    </row>
    <row r="25" spans="1:11" ht="15.75" customHeight="1">
      <c r="A25" s="248">
        <v>2</v>
      </c>
      <c r="B25" s="249" t="s">
        <v>313</v>
      </c>
      <c r="C25" s="251">
        <v>661</v>
      </c>
      <c r="D25" s="368">
        <v>8.083649260119849E-2</v>
      </c>
      <c r="E25" s="251">
        <f t="shared" ref="E25:E42" si="6">+ROUND($E$23*D25,0)</f>
        <v>142</v>
      </c>
      <c r="F25" s="251">
        <f t="shared" ref="F25:F42" si="7">+ROUND($F$23*D25,0)</f>
        <v>33270791</v>
      </c>
      <c r="J25" s="247"/>
    </row>
    <row r="26" spans="1:11" ht="15.75" customHeight="1">
      <c r="A26" s="248">
        <v>3</v>
      </c>
      <c r="B26" s="249" t="s">
        <v>314</v>
      </c>
      <c r="C26" s="251">
        <v>303</v>
      </c>
      <c r="D26" s="368">
        <v>3.7055154702213523E-2</v>
      </c>
      <c r="E26" s="251">
        <f t="shared" si="6"/>
        <v>65</v>
      </c>
      <c r="F26" s="251">
        <f t="shared" si="7"/>
        <v>15251210</v>
      </c>
      <c r="J26" s="247"/>
    </row>
    <row r="27" spans="1:11" ht="15.75" customHeight="1">
      <c r="A27" s="248">
        <v>4</v>
      </c>
      <c r="B27" s="249" t="s">
        <v>315</v>
      </c>
      <c r="C27" s="251">
        <v>375</v>
      </c>
      <c r="D27" s="368">
        <v>4.5860339977987039E-2</v>
      </c>
      <c r="E27" s="251">
        <f t="shared" si="6"/>
        <v>80</v>
      </c>
      <c r="F27" s="251">
        <f t="shared" si="7"/>
        <v>18875260</v>
      </c>
      <c r="J27" s="247"/>
    </row>
    <row r="28" spans="1:11" ht="15.75" customHeight="1">
      <c r="A28" s="248">
        <v>5</v>
      </c>
      <c r="B28" s="249" t="s">
        <v>316</v>
      </c>
      <c r="C28" s="251">
        <v>310</v>
      </c>
      <c r="D28" s="368">
        <v>3.7911214381802616E-2</v>
      </c>
      <c r="E28" s="251">
        <f t="shared" si="6"/>
        <v>66</v>
      </c>
      <c r="F28" s="251">
        <f t="shared" si="7"/>
        <v>15603548</v>
      </c>
      <c r="J28" s="247"/>
    </row>
    <row r="29" spans="1:11" ht="15.75" customHeight="1">
      <c r="A29" s="248">
        <v>6</v>
      </c>
      <c r="B29" s="249" t="s">
        <v>317</v>
      </c>
      <c r="C29" s="251">
        <v>229</v>
      </c>
      <c r="D29" s="368">
        <v>2.8005380946557416E-2</v>
      </c>
      <c r="E29" s="251">
        <f t="shared" si="6"/>
        <v>49</v>
      </c>
      <c r="F29" s="251">
        <f t="shared" si="7"/>
        <v>11526492</v>
      </c>
      <c r="J29" s="247"/>
    </row>
    <row r="30" spans="1:11" ht="15.75" customHeight="1">
      <c r="A30" s="248">
        <v>7</v>
      </c>
      <c r="B30" s="249" t="s">
        <v>318</v>
      </c>
      <c r="C30" s="251">
        <v>272</v>
      </c>
      <c r="D30" s="368">
        <v>3.3264033264033266E-2</v>
      </c>
      <c r="E30" s="251">
        <f t="shared" si="6"/>
        <v>58</v>
      </c>
      <c r="F30" s="251">
        <f t="shared" si="7"/>
        <v>13690855</v>
      </c>
      <c r="J30" s="247"/>
    </row>
    <row r="31" spans="1:11" ht="15.75" customHeight="1">
      <c r="A31" s="248">
        <v>8</v>
      </c>
      <c r="B31" s="249" t="s">
        <v>319</v>
      </c>
      <c r="C31" s="251">
        <v>634</v>
      </c>
      <c r="D31" s="368">
        <v>7.7534548122783417E-2</v>
      </c>
      <c r="E31" s="251">
        <f t="shared" si="6"/>
        <v>136</v>
      </c>
      <c r="F31" s="251">
        <f t="shared" si="7"/>
        <v>31911773</v>
      </c>
      <c r="J31" s="247"/>
    </row>
    <row r="32" spans="1:11" ht="15.75" customHeight="1">
      <c r="A32" s="248">
        <v>9</v>
      </c>
      <c r="B32" s="249" t="s">
        <v>320</v>
      </c>
      <c r="C32" s="251">
        <v>372</v>
      </c>
      <c r="D32" s="368">
        <v>4.5493457258163138E-2</v>
      </c>
      <c r="E32" s="251">
        <f t="shared" si="6"/>
        <v>80</v>
      </c>
      <c r="F32" s="251">
        <f t="shared" si="7"/>
        <v>18724258</v>
      </c>
      <c r="J32" s="247"/>
    </row>
    <row r="33" spans="1:10" ht="15.75" customHeight="1">
      <c r="A33" s="248">
        <v>10</v>
      </c>
      <c r="B33" s="249" t="s">
        <v>321</v>
      </c>
      <c r="C33" s="251">
        <v>845</v>
      </c>
      <c r="D33" s="368">
        <v>0.10333863275039745</v>
      </c>
      <c r="E33" s="251">
        <f t="shared" si="6"/>
        <v>181</v>
      </c>
      <c r="F33" s="251">
        <f t="shared" si="7"/>
        <v>42532252</v>
      </c>
      <c r="J33" s="247"/>
    </row>
    <row r="34" spans="1:10" ht="15.75" customHeight="1">
      <c r="A34" s="248">
        <v>11</v>
      </c>
      <c r="B34" s="249" t="s">
        <v>322</v>
      </c>
      <c r="C34" s="251">
        <v>969</v>
      </c>
      <c r="D34" s="368">
        <v>0.11850311850311851</v>
      </c>
      <c r="E34" s="251">
        <f>+ROUND($E$23*D34,0)+1</f>
        <v>208</v>
      </c>
      <c r="F34" s="251">
        <f>+ROUND($F$23*D34,0)+1</f>
        <v>48773672</v>
      </c>
      <c r="J34" s="247"/>
    </row>
    <row r="35" spans="1:10" ht="15.75" customHeight="1">
      <c r="A35" s="248">
        <v>12</v>
      </c>
      <c r="B35" s="249" t="s">
        <v>323</v>
      </c>
      <c r="C35" s="251">
        <v>288</v>
      </c>
      <c r="D35" s="368">
        <v>3.5220741103094047E-2</v>
      </c>
      <c r="E35" s="251">
        <f t="shared" si="6"/>
        <v>62</v>
      </c>
      <c r="F35" s="251">
        <f t="shared" si="7"/>
        <v>14496200</v>
      </c>
      <c r="J35" s="247"/>
    </row>
    <row r="36" spans="1:10" ht="15.75" customHeight="1">
      <c r="A36" s="248">
        <v>13</v>
      </c>
      <c r="B36" s="249" t="s">
        <v>324</v>
      </c>
      <c r="C36" s="251">
        <v>437</v>
      </c>
      <c r="D36" s="368">
        <v>5.344258285434756E-2</v>
      </c>
      <c r="E36" s="251">
        <f t="shared" si="6"/>
        <v>94</v>
      </c>
      <c r="F36" s="251">
        <f t="shared" si="7"/>
        <v>21995969</v>
      </c>
      <c r="J36" s="247"/>
    </row>
    <row r="37" spans="1:10" ht="15.75" customHeight="1">
      <c r="A37" s="248">
        <v>14</v>
      </c>
      <c r="B37" s="249" t="s">
        <v>325</v>
      </c>
      <c r="C37" s="251">
        <v>195</v>
      </c>
      <c r="D37" s="368">
        <v>2.3847376788553261E-2</v>
      </c>
      <c r="E37" s="251">
        <f t="shared" si="6"/>
        <v>42</v>
      </c>
      <c r="F37" s="251">
        <f t="shared" si="7"/>
        <v>9815135</v>
      </c>
      <c r="J37" s="247"/>
    </row>
    <row r="38" spans="1:10" ht="15.75" customHeight="1">
      <c r="A38" s="248">
        <v>15</v>
      </c>
      <c r="B38" s="249" t="s">
        <v>326</v>
      </c>
      <c r="C38" s="251">
        <v>285</v>
      </c>
      <c r="D38" s="368">
        <v>3.4853858383270146E-2</v>
      </c>
      <c r="E38" s="251">
        <f t="shared" si="6"/>
        <v>61</v>
      </c>
      <c r="F38" s="251">
        <f t="shared" si="7"/>
        <v>14345197</v>
      </c>
      <c r="J38" s="247"/>
    </row>
    <row r="39" spans="1:10" ht="15.75" customHeight="1">
      <c r="A39" s="248">
        <v>16</v>
      </c>
      <c r="B39" s="249" t="s">
        <v>327</v>
      </c>
      <c r="C39" s="251">
        <v>428</v>
      </c>
      <c r="D39" s="368">
        <v>5.2341934694875872E-2</v>
      </c>
      <c r="E39" s="251">
        <f t="shared" si="6"/>
        <v>92</v>
      </c>
      <c r="F39" s="251">
        <f t="shared" si="7"/>
        <v>21542963</v>
      </c>
      <c r="J39" s="247"/>
    </row>
    <row r="40" spans="1:10" ht="15.75" customHeight="1">
      <c r="A40" s="248">
        <v>17</v>
      </c>
      <c r="B40" s="249" t="s">
        <v>328</v>
      </c>
      <c r="C40" s="251">
        <v>200</v>
      </c>
      <c r="D40" s="368">
        <v>2.4458847988259754E-2</v>
      </c>
      <c r="E40" s="251">
        <f t="shared" si="6"/>
        <v>43</v>
      </c>
      <c r="F40" s="251">
        <f t="shared" si="7"/>
        <v>10066805</v>
      </c>
      <c r="J40" s="247"/>
    </row>
    <row r="41" spans="1:10" ht="15.75" customHeight="1">
      <c r="A41" s="248">
        <v>18</v>
      </c>
      <c r="B41" s="255" t="s">
        <v>329</v>
      </c>
      <c r="C41" s="251">
        <v>251</v>
      </c>
      <c r="D41" s="368">
        <v>3.0695854225265991E-2</v>
      </c>
      <c r="E41" s="251">
        <f t="shared" si="6"/>
        <v>54</v>
      </c>
      <c r="F41" s="251">
        <f t="shared" si="7"/>
        <v>12633841</v>
      </c>
      <c r="J41" s="247"/>
    </row>
    <row r="42" spans="1:10" ht="15.75" customHeight="1">
      <c r="A42" s="248">
        <v>19</v>
      </c>
      <c r="B42" s="249" t="s">
        <v>330</v>
      </c>
      <c r="C42" s="251">
        <v>221</v>
      </c>
      <c r="D42" s="368">
        <v>2.7027027027027029E-2</v>
      </c>
      <c r="E42" s="251">
        <f t="shared" si="6"/>
        <v>47</v>
      </c>
      <c r="F42" s="251">
        <f t="shared" si="7"/>
        <v>11123820</v>
      </c>
      <c r="J42" s="247"/>
    </row>
    <row r="43" spans="1:10" ht="15.75" customHeight="1">
      <c r="A43" s="958" t="s">
        <v>369</v>
      </c>
      <c r="B43" s="959"/>
      <c r="C43" s="258">
        <f>SUM(C24:C42)</f>
        <v>8177</v>
      </c>
      <c r="D43" s="369">
        <f>SUM(D24:D42)</f>
        <v>0.99999999999999956</v>
      </c>
      <c r="E43" s="258">
        <f>SUM(E24:E42)</f>
        <v>1753</v>
      </c>
      <c r="F43" s="258">
        <f>SUM(F24:F42)</f>
        <v>411581333</v>
      </c>
      <c r="J43" s="247"/>
    </row>
  </sheetData>
  <mergeCells count="2">
    <mergeCell ref="A21:B21"/>
    <mergeCell ref="A43:B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1FA21-2D5A-4932-BEA7-7B6C994BA9E6}">
  <sheetPr>
    <tabColor rgb="FFFFEBFF"/>
  </sheetPr>
  <dimension ref="A1:BC1825"/>
  <sheetViews>
    <sheetView showGridLines="0" topLeftCell="A7" zoomScale="85" zoomScaleNormal="85" workbookViewId="0">
      <selection activeCell="AJ140" sqref="AJ140:AJ145"/>
    </sheetView>
  </sheetViews>
  <sheetFormatPr baseColWidth="10" defaultRowHeight="15"/>
  <cols>
    <col min="2" max="2" width="27.5703125" customWidth="1"/>
    <col min="3" max="3" width="33.140625" customWidth="1"/>
    <col min="4" max="4" width="24.85546875" customWidth="1"/>
    <col min="5" max="5" width="21.140625" customWidth="1"/>
    <col min="6" max="6" width="22.85546875" customWidth="1"/>
    <col min="7" max="9" width="21" customWidth="1"/>
    <col min="10" max="17" width="21" hidden="1" customWidth="1"/>
    <col min="18" max="18" width="21" style="367" hidden="1" customWidth="1"/>
    <col min="19" max="22" width="21" customWidth="1"/>
    <col min="23" max="31" width="21" hidden="1" customWidth="1"/>
    <col min="32" max="32" width="21" customWidth="1"/>
    <col min="33" max="33" width="19.7109375" customWidth="1"/>
    <col min="34" max="34" width="23" customWidth="1"/>
    <col min="36" max="36" width="23.28515625" customWidth="1"/>
    <col min="37" max="37" width="35.7109375" customWidth="1"/>
    <col min="38" max="38" width="24.140625" customWidth="1"/>
    <col min="39" max="39" width="29" customWidth="1"/>
    <col min="40" max="40" width="18.28515625" customWidth="1"/>
    <col min="41" max="41" width="14.42578125" customWidth="1"/>
    <col min="42" max="42" width="14.7109375" style="361" customWidth="1"/>
    <col min="43" max="43" width="15.140625" style="361"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361" customWidth="1"/>
    <col min="51" max="51" width="17.7109375" customWidth="1"/>
  </cols>
  <sheetData>
    <row r="1" spans="1:55" ht="29.25" customHeight="1">
      <c r="A1" s="971"/>
      <c r="B1" s="972"/>
      <c r="C1" s="972"/>
      <c r="D1" s="972"/>
      <c r="E1" s="975" t="s">
        <v>44</v>
      </c>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row>
    <row r="2" spans="1:55" ht="36" customHeight="1" thickBot="1">
      <c r="A2" s="973"/>
      <c r="B2" s="974"/>
      <c r="C2" s="974"/>
      <c r="D2" s="974"/>
      <c r="E2" s="976" t="s">
        <v>121</v>
      </c>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row>
    <row r="3" spans="1:55" ht="27.75" customHeight="1" thickBot="1">
      <c r="A3" s="973"/>
      <c r="B3" s="974"/>
      <c r="C3" s="974"/>
      <c r="D3" s="974"/>
      <c r="E3" s="977" t="s">
        <v>45</v>
      </c>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9" t="s">
        <v>236</v>
      </c>
      <c r="AF3" s="980"/>
      <c r="AG3" s="980"/>
      <c r="AH3" s="980"/>
      <c r="AI3" s="980"/>
      <c r="AJ3" s="980"/>
      <c r="AK3" s="980"/>
      <c r="AL3" s="980"/>
      <c r="AM3" s="980"/>
      <c r="AN3" s="980"/>
      <c r="AO3" s="980"/>
      <c r="AP3" s="980"/>
      <c r="AQ3" s="980"/>
      <c r="AR3" s="980"/>
      <c r="AS3" s="980"/>
      <c r="AT3" s="980"/>
      <c r="AU3" s="980"/>
      <c r="AV3" s="980"/>
      <c r="AW3" s="980"/>
      <c r="AX3" s="980"/>
      <c r="AY3" s="981"/>
    </row>
    <row r="4" spans="1:55" s="188" customFormat="1" ht="22.5" customHeight="1" thickBot="1">
      <c r="A4" s="982" t="s">
        <v>0</v>
      </c>
      <c r="B4" s="983"/>
      <c r="C4" s="983"/>
      <c r="D4" s="984"/>
      <c r="E4" s="985" t="s">
        <v>299</v>
      </c>
      <c r="F4" s="985"/>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7"/>
      <c r="AY4" s="988"/>
    </row>
    <row r="5" spans="1:55" s="188" customFormat="1" ht="22.5" customHeight="1" thickBot="1">
      <c r="A5" s="989" t="s">
        <v>2</v>
      </c>
      <c r="B5" s="990"/>
      <c r="C5" s="990"/>
      <c r="D5" s="991"/>
      <c r="E5" s="992" t="s">
        <v>300</v>
      </c>
      <c r="F5" s="992"/>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993"/>
      <c r="AQ5" s="993"/>
      <c r="AR5" s="993"/>
      <c r="AS5" s="993"/>
      <c r="AT5" s="993"/>
      <c r="AU5" s="993"/>
      <c r="AV5" s="993"/>
      <c r="AW5" s="993"/>
      <c r="AX5" s="994"/>
      <c r="AY5" s="995"/>
    </row>
    <row r="6" spans="1:55" s="188" customFormat="1" ht="22.5" customHeight="1" thickBot="1">
      <c r="A6" s="996" t="s">
        <v>25</v>
      </c>
      <c r="B6" s="997"/>
      <c r="C6" s="997"/>
      <c r="D6" s="998"/>
      <c r="E6" s="999" t="s">
        <v>458</v>
      </c>
      <c r="F6" s="999"/>
      <c r="G6" s="999"/>
      <c r="H6" s="999"/>
      <c r="I6" s="999"/>
      <c r="J6" s="999"/>
      <c r="K6" s="999"/>
      <c r="L6" s="999"/>
      <c r="M6" s="999"/>
      <c r="N6" s="999"/>
      <c r="O6" s="999"/>
      <c r="P6" s="999"/>
      <c r="Q6" s="999"/>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1"/>
    </row>
    <row r="7" spans="1:55" ht="15.75" customHeight="1" thickBot="1">
      <c r="A7" s="1002"/>
      <c r="B7" s="1003"/>
      <c r="C7" s="1003"/>
      <c r="D7" s="1003"/>
      <c r="E7" s="1003"/>
      <c r="F7" s="1003"/>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5"/>
    </row>
    <row r="8" spans="1:55" ht="45.75" customHeight="1" thickBot="1">
      <c r="A8" s="1006" t="s">
        <v>260</v>
      </c>
      <c r="B8" s="1007"/>
      <c r="C8" s="1007"/>
      <c r="D8" s="1007"/>
      <c r="E8" s="1007"/>
      <c r="F8" s="1008"/>
      <c r="G8" s="1009" t="s">
        <v>265</v>
      </c>
      <c r="H8" s="1009"/>
      <c r="I8" s="1009"/>
      <c r="J8" s="1009"/>
      <c r="K8" s="1009"/>
      <c r="L8" s="1009"/>
      <c r="M8" s="1009"/>
      <c r="N8" s="1009"/>
      <c r="O8" s="1009"/>
      <c r="P8" s="1009"/>
      <c r="Q8" s="1009"/>
      <c r="R8" s="1009"/>
      <c r="S8" s="1010"/>
      <c r="T8" s="1011" t="s">
        <v>266</v>
      </c>
      <c r="U8" s="1009"/>
      <c r="V8" s="1009"/>
      <c r="W8" s="1009"/>
      <c r="X8" s="1009"/>
      <c r="Y8" s="1009"/>
      <c r="Z8" s="1009"/>
      <c r="AA8" s="1009"/>
      <c r="AB8" s="1009"/>
      <c r="AC8" s="1009"/>
      <c r="AD8" s="1009"/>
      <c r="AE8" s="1009"/>
      <c r="AF8" s="1010"/>
      <c r="AG8" s="1012" t="s">
        <v>267</v>
      </c>
      <c r="AH8" s="1013"/>
      <c r="AI8" s="1013"/>
      <c r="AJ8" s="1013"/>
      <c r="AK8" s="1013"/>
      <c r="AL8" s="1014" t="s">
        <v>273</v>
      </c>
      <c r="AM8" s="1015"/>
      <c r="AN8" s="1016" t="s">
        <v>276</v>
      </c>
      <c r="AO8" s="1009"/>
      <c r="AP8" s="1009"/>
      <c r="AQ8" s="1009"/>
      <c r="AR8" s="1009"/>
      <c r="AS8" s="1009"/>
      <c r="AT8" s="1009"/>
      <c r="AU8" s="1009"/>
      <c r="AV8" s="1009"/>
      <c r="AW8" s="1009"/>
      <c r="AX8" s="1017"/>
      <c r="AY8" s="1018" t="s">
        <v>288</v>
      </c>
      <c r="AZ8" s="38"/>
      <c r="BA8" s="38"/>
      <c r="BB8" s="38"/>
      <c r="BC8" s="38"/>
    </row>
    <row r="9" spans="1:55" s="158" customFormat="1" ht="72" customHeight="1" thickBot="1">
      <c r="A9" s="88" t="s">
        <v>261</v>
      </c>
      <c r="B9" s="154" t="s">
        <v>262</v>
      </c>
      <c r="C9" s="155" t="s">
        <v>263</v>
      </c>
      <c r="D9" s="156" t="s">
        <v>264</v>
      </c>
      <c r="E9" s="88" t="s">
        <v>440</v>
      </c>
      <c r="F9" s="148" t="s">
        <v>289</v>
      </c>
      <c r="G9" s="147" t="s">
        <v>9</v>
      </c>
      <c r="H9" s="534" t="s">
        <v>10</v>
      </c>
      <c r="I9" s="59" t="s">
        <v>11</v>
      </c>
      <c r="J9" s="59" t="s">
        <v>12</v>
      </c>
      <c r="K9" s="59" t="s">
        <v>13</v>
      </c>
      <c r="L9" s="59" t="s">
        <v>14</v>
      </c>
      <c r="M9" s="59" t="s">
        <v>15</v>
      </c>
      <c r="N9" s="59" t="s">
        <v>16</v>
      </c>
      <c r="O9" s="59" t="s">
        <v>17</v>
      </c>
      <c r="P9" s="59" t="s">
        <v>18</v>
      </c>
      <c r="Q9" s="59" t="s">
        <v>19</v>
      </c>
      <c r="R9" s="59" t="s">
        <v>20</v>
      </c>
      <c r="S9" s="362" t="s">
        <v>113</v>
      </c>
      <c r="T9" s="59" t="s">
        <v>9</v>
      </c>
      <c r="U9" s="534" t="s">
        <v>10</v>
      </c>
      <c r="V9" s="59" t="s">
        <v>11</v>
      </c>
      <c r="W9" s="59" t="s">
        <v>12</v>
      </c>
      <c r="X9" s="59" t="s">
        <v>13</v>
      </c>
      <c r="Y9" s="59" t="s">
        <v>14</v>
      </c>
      <c r="Z9" s="59" t="s">
        <v>15</v>
      </c>
      <c r="AA9" s="59" t="s">
        <v>16</v>
      </c>
      <c r="AB9" s="59" t="s">
        <v>17</v>
      </c>
      <c r="AC9" s="59" t="s">
        <v>18</v>
      </c>
      <c r="AD9" s="59" t="s">
        <v>19</v>
      </c>
      <c r="AE9" s="59" t="s">
        <v>20</v>
      </c>
      <c r="AF9" s="60" t="s">
        <v>114</v>
      </c>
      <c r="AG9" s="58" t="s">
        <v>268</v>
      </c>
      <c r="AH9" s="60" t="s">
        <v>269</v>
      </c>
      <c r="AI9" s="60" t="s">
        <v>270</v>
      </c>
      <c r="AJ9" s="60" t="s">
        <v>271</v>
      </c>
      <c r="AK9" s="60" t="s">
        <v>272</v>
      </c>
      <c r="AL9" s="60" t="s">
        <v>274</v>
      </c>
      <c r="AM9" s="60" t="s">
        <v>275</v>
      </c>
      <c r="AN9" s="60" t="s">
        <v>277</v>
      </c>
      <c r="AO9" s="60" t="s">
        <v>278</v>
      </c>
      <c r="AP9" s="60" t="s">
        <v>279</v>
      </c>
      <c r="AQ9" s="60" t="s">
        <v>280</v>
      </c>
      <c r="AR9" s="60" t="s">
        <v>281</v>
      </c>
      <c r="AS9" s="60" t="s">
        <v>282</v>
      </c>
      <c r="AT9" s="60" t="s">
        <v>283</v>
      </c>
      <c r="AU9" s="60" t="s">
        <v>284</v>
      </c>
      <c r="AV9" s="60" t="s">
        <v>285</v>
      </c>
      <c r="AW9" s="60" t="s">
        <v>286</v>
      </c>
      <c r="AX9" s="153" t="s">
        <v>287</v>
      </c>
      <c r="AY9" s="1019"/>
      <c r="AZ9" s="157"/>
      <c r="BA9" s="157"/>
      <c r="BB9" s="157"/>
      <c r="BC9" s="157"/>
    </row>
    <row r="10" spans="1:55" s="208" customFormat="1" ht="29.25" customHeight="1">
      <c r="A10" s="1020">
        <v>1</v>
      </c>
      <c r="B10" s="1023" t="s">
        <v>305</v>
      </c>
      <c r="C10" s="1026" t="s">
        <v>312</v>
      </c>
      <c r="D10" s="141" t="s">
        <v>67</v>
      </c>
      <c r="E10" s="410">
        <v>2474</v>
      </c>
      <c r="F10" s="410">
        <v>2474</v>
      </c>
      <c r="G10" s="411">
        <v>2474</v>
      </c>
      <c r="H10" s="560">
        <v>2474</v>
      </c>
      <c r="I10" s="144"/>
      <c r="J10" s="144"/>
      <c r="K10" s="144"/>
      <c r="L10" s="144"/>
      <c r="M10" s="144"/>
      <c r="N10" s="144"/>
      <c r="O10" s="144"/>
      <c r="P10" s="144"/>
      <c r="Q10" s="144"/>
      <c r="R10" s="372"/>
      <c r="S10" s="968"/>
      <c r="T10" s="149">
        <v>0</v>
      </c>
      <c r="U10" s="144">
        <v>125</v>
      </c>
      <c r="V10" s="144"/>
      <c r="W10" s="144"/>
      <c r="X10" s="144"/>
      <c r="Y10" s="144"/>
      <c r="Z10" s="144"/>
      <c r="AA10" s="144"/>
      <c r="AB10" s="144"/>
      <c r="AC10" s="144"/>
      <c r="AD10" s="144"/>
      <c r="AE10" s="144"/>
      <c r="AF10" s="968"/>
      <c r="AG10" s="1029" t="s">
        <v>312</v>
      </c>
      <c r="AH10" s="1032" t="s">
        <v>303</v>
      </c>
      <c r="AI10" s="1032" t="s">
        <v>303</v>
      </c>
      <c r="AJ10" s="1035" t="s">
        <v>442</v>
      </c>
      <c r="AK10" s="1026" t="s">
        <v>312</v>
      </c>
      <c r="AL10" s="1032" t="s">
        <v>303</v>
      </c>
      <c r="AM10" s="1032" t="s">
        <v>441</v>
      </c>
      <c r="AN10" s="1044">
        <v>563172.78652489418</v>
      </c>
      <c r="AO10" s="1044">
        <v>258860.18234553467</v>
      </c>
      <c r="AP10" s="1044">
        <v>304312.60417935957</v>
      </c>
      <c r="AQ10" s="1032" t="s">
        <v>303</v>
      </c>
      <c r="AR10" s="1041" t="s">
        <v>336</v>
      </c>
      <c r="AS10" s="1038">
        <v>563172.78652489418</v>
      </c>
      <c r="AT10" s="1041" t="s">
        <v>336</v>
      </c>
      <c r="AU10" s="1038">
        <v>563172.78652489418</v>
      </c>
      <c r="AV10" s="1041" t="s">
        <v>337</v>
      </c>
      <c r="AW10" s="1038">
        <v>563172.78652489418</v>
      </c>
      <c r="AX10" s="1044">
        <v>563172.78652489418</v>
      </c>
      <c r="AY10" s="1047"/>
    </row>
    <row r="11" spans="1:55" s="208" customFormat="1" ht="29.25" customHeight="1">
      <c r="A11" s="1021"/>
      <c r="B11" s="1024"/>
      <c r="C11" s="1027"/>
      <c r="D11" s="142" t="s">
        <v>6</v>
      </c>
      <c r="E11" s="374">
        <v>417218096</v>
      </c>
      <c r="F11" s="374">
        <v>417218096</v>
      </c>
      <c r="G11" s="373">
        <v>417218096</v>
      </c>
      <c r="H11" s="376">
        <v>419967104</v>
      </c>
      <c r="I11" s="375"/>
      <c r="J11" s="375"/>
      <c r="K11" s="375"/>
      <c r="L11" s="375"/>
      <c r="M11" s="376"/>
      <c r="N11" s="376"/>
      <c r="O11" s="376"/>
      <c r="P11" s="376"/>
      <c r="Q11" s="376"/>
      <c r="R11" s="376"/>
      <c r="S11" s="969"/>
      <c r="T11" s="377">
        <v>0</v>
      </c>
      <c r="U11" s="535">
        <v>236809037</v>
      </c>
      <c r="V11" s="375"/>
      <c r="W11" s="375"/>
      <c r="X11" s="375"/>
      <c r="Y11" s="375"/>
      <c r="Z11" s="376"/>
      <c r="AA11" s="376"/>
      <c r="AB11" s="376"/>
      <c r="AC11" s="376"/>
      <c r="AD11" s="376"/>
      <c r="AE11" s="376"/>
      <c r="AF11" s="969"/>
      <c r="AG11" s="1030"/>
      <c r="AH11" s="1033"/>
      <c r="AI11" s="1033"/>
      <c r="AJ11" s="1036"/>
      <c r="AK11" s="1027"/>
      <c r="AL11" s="1033"/>
      <c r="AM11" s="1033"/>
      <c r="AN11" s="1045"/>
      <c r="AO11" s="1045"/>
      <c r="AP11" s="1045"/>
      <c r="AQ11" s="1033"/>
      <c r="AR11" s="1042"/>
      <c r="AS11" s="1039"/>
      <c r="AT11" s="1042"/>
      <c r="AU11" s="1039"/>
      <c r="AV11" s="1042"/>
      <c r="AW11" s="1039"/>
      <c r="AX11" s="1045"/>
      <c r="AY11" s="1048"/>
    </row>
    <row r="12" spans="1:55" s="208" customFormat="1" ht="29.25" customHeight="1">
      <c r="A12" s="1021"/>
      <c r="B12" s="1024"/>
      <c r="C12" s="1027"/>
      <c r="D12" s="142" t="s">
        <v>68</v>
      </c>
      <c r="E12" s="146">
        <v>201</v>
      </c>
      <c r="F12" s="146">
        <v>201</v>
      </c>
      <c r="G12" s="145">
        <v>201</v>
      </c>
      <c r="H12" s="96">
        <v>201</v>
      </c>
      <c r="I12" s="172"/>
      <c r="J12" s="172"/>
      <c r="K12" s="172"/>
      <c r="L12" s="172"/>
      <c r="M12" s="96"/>
      <c r="N12" s="96"/>
      <c r="O12" s="172"/>
      <c r="P12" s="172"/>
      <c r="Q12" s="172"/>
      <c r="R12" s="378"/>
      <c r="S12" s="969"/>
      <c r="T12" s="145">
        <v>65</v>
      </c>
      <c r="U12" s="96">
        <v>112</v>
      </c>
      <c r="V12" s="172"/>
      <c r="W12" s="172"/>
      <c r="X12" s="172"/>
      <c r="Y12" s="172"/>
      <c r="Z12" s="96"/>
      <c r="AA12" s="96"/>
      <c r="AB12" s="172"/>
      <c r="AC12" s="172"/>
      <c r="AD12" s="376"/>
      <c r="AE12" s="376"/>
      <c r="AF12" s="969"/>
      <c r="AG12" s="1030"/>
      <c r="AH12" s="1033"/>
      <c r="AI12" s="1033"/>
      <c r="AJ12" s="1036"/>
      <c r="AK12" s="1027"/>
      <c r="AL12" s="1033"/>
      <c r="AM12" s="1033"/>
      <c r="AN12" s="1045"/>
      <c r="AO12" s="1045"/>
      <c r="AP12" s="1045"/>
      <c r="AQ12" s="1033"/>
      <c r="AR12" s="1042"/>
      <c r="AS12" s="1039"/>
      <c r="AT12" s="1042"/>
      <c r="AU12" s="1039"/>
      <c r="AV12" s="1042"/>
      <c r="AW12" s="1039"/>
      <c r="AX12" s="1045"/>
      <c r="AY12" s="1048"/>
    </row>
    <row r="13" spans="1:55" s="208" customFormat="1" ht="29.25" customHeight="1">
      <c r="A13" s="1021"/>
      <c r="B13" s="1024"/>
      <c r="C13" s="1027"/>
      <c r="D13" s="142" t="s">
        <v>7</v>
      </c>
      <c r="E13" s="146">
        <v>65324431</v>
      </c>
      <c r="F13" s="146">
        <v>65324431</v>
      </c>
      <c r="G13" s="145">
        <v>65324431</v>
      </c>
      <c r="H13" s="96">
        <v>65324431</v>
      </c>
      <c r="I13" s="172"/>
      <c r="J13" s="172"/>
      <c r="K13" s="172"/>
      <c r="L13" s="172"/>
      <c r="M13" s="96"/>
      <c r="N13" s="96"/>
      <c r="O13" s="172"/>
      <c r="P13" s="172"/>
      <c r="Q13" s="172"/>
      <c r="R13" s="378"/>
      <c r="S13" s="969"/>
      <c r="T13" s="145">
        <v>15732148</v>
      </c>
      <c r="U13" s="96">
        <v>28693793</v>
      </c>
      <c r="V13" s="172"/>
      <c r="W13" s="172"/>
      <c r="X13" s="172"/>
      <c r="Y13" s="172"/>
      <c r="Z13" s="96"/>
      <c r="AA13" s="96"/>
      <c r="AB13" s="172"/>
      <c r="AC13" s="172"/>
      <c r="AD13" s="376"/>
      <c r="AE13" s="376"/>
      <c r="AF13" s="969"/>
      <c r="AG13" s="1030"/>
      <c r="AH13" s="1033"/>
      <c r="AI13" s="1033"/>
      <c r="AJ13" s="1036"/>
      <c r="AK13" s="1027"/>
      <c r="AL13" s="1033"/>
      <c r="AM13" s="1033"/>
      <c r="AN13" s="1045"/>
      <c r="AO13" s="1045"/>
      <c r="AP13" s="1045"/>
      <c r="AQ13" s="1033"/>
      <c r="AR13" s="1042"/>
      <c r="AS13" s="1039"/>
      <c r="AT13" s="1042"/>
      <c r="AU13" s="1039"/>
      <c r="AV13" s="1042"/>
      <c r="AW13" s="1039"/>
      <c r="AX13" s="1045"/>
      <c r="AY13" s="1048"/>
    </row>
    <row r="14" spans="1:55" s="208" customFormat="1" ht="29.25" customHeight="1">
      <c r="A14" s="1021"/>
      <c r="B14" s="1024"/>
      <c r="C14" s="1027"/>
      <c r="D14" s="142" t="s">
        <v>69</v>
      </c>
      <c r="E14" s="174">
        <v>2675</v>
      </c>
      <c r="F14" s="174">
        <v>2675</v>
      </c>
      <c r="G14" s="173">
        <v>2675</v>
      </c>
      <c r="H14" s="175">
        <v>2675</v>
      </c>
      <c r="I14" s="175"/>
      <c r="J14" s="175"/>
      <c r="K14" s="175"/>
      <c r="L14" s="175"/>
      <c r="M14" s="175"/>
      <c r="N14" s="175"/>
      <c r="O14" s="175"/>
      <c r="P14" s="175"/>
      <c r="Q14" s="175"/>
      <c r="R14" s="379"/>
      <c r="S14" s="969"/>
      <c r="T14" s="173">
        <v>65</v>
      </c>
      <c r="U14" s="175">
        <v>237</v>
      </c>
      <c r="V14" s="175"/>
      <c r="W14" s="175"/>
      <c r="X14" s="175"/>
      <c r="Y14" s="175"/>
      <c r="Z14" s="175"/>
      <c r="AA14" s="175"/>
      <c r="AB14" s="175"/>
      <c r="AC14" s="175"/>
      <c r="AD14" s="175"/>
      <c r="AE14" s="175"/>
      <c r="AF14" s="969"/>
      <c r="AG14" s="1030"/>
      <c r="AH14" s="1033"/>
      <c r="AI14" s="1033"/>
      <c r="AJ14" s="1036"/>
      <c r="AK14" s="1027"/>
      <c r="AL14" s="1033"/>
      <c r="AM14" s="1033"/>
      <c r="AN14" s="1045"/>
      <c r="AO14" s="1045"/>
      <c r="AP14" s="1045"/>
      <c r="AQ14" s="1033"/>
      <c r="AR14" s="1042"/>
      <c r="AS14" s="1039"/>
      <c r="AT14" s="1042"/>
      <c r="AU14" s="1039"/>
      <c r="AV14" s="1042"/>
      <c r="AW14" s="1039"/>
      <c r="AX14" s="1045"/>
      <c r="AY14" s="1048"/>
    </row>
    <row r="15" spans="1:55" s="208" customFormat="1" ht="29.25" customHeight="1" thickBot="1">
      <c r="A15" s="1021"/>
      <c r="B15" s="1024"/>
      <c r="C15" s="1028"/>
      <c r="D15" s="150" t="s">
        <v>72</v>
      </c>
      <c r="E15" s="381">
        <v>482542527</v>
      </c>
      <c r="F15" s="381">
        <v>482542527</v>
      </c>
      <c r="G15" s="380">
        <v>482542527</v>
      </c>
      <c r="H15" s="382">
        <v>485291535</v>
      </c>
      <c r="I15" s="382"/>
      <c r="J15" s="382"/>
      <c r="K15" s="382"/>
      <c r="L15" s="382"/>
      <c r="M15" s="382"/>
      <c r="N15" s="382"/>
      <c r="O15" s="382"/>
      <c r="P15" s="382"/>
      <c r="Q15" s="382"/>
      <c r="R15" s="382"/>
      <c r="S15" s="970"/>
      <c r="T15" s="380">
        <v>15732148</v>
      </c>
      <c r="U15" s="536">
        <v>265502830</v>
      </c>
      <c r="V15" s="382"/>
      <c r="W15" s="382"/>
      <c r="X15" s="382"/>
      <c r="Y15" s="382"/>
      <c r="Z15" s="382"/>
      <c r="AA15" s="382"/>
      <c r="AB15" s="382"/>
      <c r="AC15" s="382"/>
      <c r="AD15" s="382"/>
      <c r="AE15" s="382"/>
      <c r="AF15" s="970"/>
      <c r="AG15" s="1031"/>
      <c r="AH15" s="1034"/>
      <c r="AI15" s="1034"/>
      <c r="AJ15" s="1037"/>
      <c r="AK15" s="1028"/>
      <c r="AL15" s="1034"/>
      <c r="AM15" s="1034"/>
      <c r="AN15" s="1046"/>
      <c r="AO15" s="1046"/>
      <c r="AP15" s="1046"/>
      <c r="AQ15" s="1034"/>
      <c r="AR15" s="1043"/>
      <c r="AS15" s="1040"/>
      <c r="AT15" s="1043"/>
      <c r="AU15" s="1040"/>
      <c r="AV15" s="1043"/>
      <c r="AW15" s="1040"/>
      <c r="AX15" s="1046"/>
      <c r="AY15" s="1049"/>
    </row>
    <row r="16" spans="1:55" s="208" customFormat="1" ht="29.25" customHeight="1">
      <c r="A16" s="1021"/>
      <c r="B16" s="1024"/>
      <c r="C16" s="1026" t="s">
        <v>313</v>
      </c>
      <c r="D16" s="141" t="s">
        <v>67</v>
      </c>
      <c r="E16" s="410">
        <v>1769</v>
      </c>
      <c r="F16" s="410">
        <v>1769</v>
      </c>
      <c r="G16" s="411">
        <v>1769</v>
      </c>
      <c r="H16" s="560">
        <v>1769</v>
      </c>
      <c r="I16" s="144"/>
      <c r="J16" s="144"/>
      <c r="K16" s="144"/>
      <c r="L16" s="144"/>
      <c r="M16" s="144"/>
      <c r="N16" s="144"/>
      <c r="O16" s="144"/>
      <c r="P16" s="144"/>
      <c r="Q16" s="144"/>
      <c r="R16" s="372"/>
      <c r="S16" s="968"/>
      <c r="T16" s="149">
        <v>0</v>
      </c>
      <c r="U16" s="144">
        <v>90</v>
      </c>
      <c r="V16" s="144"/>
      <c r="W16" s="144"/>
      <c r="X16" s="144"/>
      <c r="Y16" s="144"/>
      <c r="Z16" s="144"/>
      <c r="AA16" s="144"/>
      <c r="AB16" s="144"/>
      <c r="AC16" s="144"/>
      <c r="AD16" s="144"/>
      <c r="AE16" s="144"/>
      <c r="AF16" s="968"/>
      <c r="AG16" s="1029" t="s">
        <v>313</v>
      </c>
      <c r="AH16" s="1032" t="s">
        <v>303</v>
      </c>
      <c r="AI16" s="1032" t="s">
        <v>303</v>
      </c>
      <c r="AJ16" s="1035" t="s">
        <v>442</v>
      </c>
      <c r="AK16" s="1026" t="s">
        <v>313</v>
      </c>
      <c r="AL16" s="1032" t="s">
        <v>303</v>
      </c>
      <c r="AM16" s="1032" t="s">
        <v>441</v>
      </c>
      <c r="AN16" s="1044">
        <v>163230.72497655527</v>
      </c>
      <c r="AO16" s="1044">
        <v>77499.342048074177</v>
      </c>
      <c r="AP16" s="1044">
        <v>85731.382928481078</v>
      </c>
      <c r="AQ16" s="1032" t="s">
        <v>303</v>
      </c>
      <c r="AR16" s="1041" t="s">
        <v>336</v>
      </c>
      <c r="AS16" s="1038">
        <v>163230.72497655527</v>
      </c>
      <c r="AT16" s="1041" t="s">
        <v>336</v>
      </c>
      <c r="AU16" s="1038">
        <v>163230.72497655527</v>
      </c>
      <c r="AV16" s="1041" t="s">
        <v>337</v>
      </c>
      <c r="AW16" s="1038">
        <v>163230.72497655527</v>
      </c>
      <c r="AX16" s="1044">
        <v>163230.72497655527</v>
      </c>
      <c r="AY16" s="1047"/>
    </row>
    <row r="17" spans="1:51" s="208" customFormat="1" ht="29.25" customHeight="1">
      <c r="A17" s="1021"/>
      <c r="B17" s="1024"/>
      <c r="C17" s="1027"/>
      <c r="D17" s="142" t="s">
        <v>6</v>
      </c>
      <c r="E17" s="374">
        <v>298277774</v>
      </c>
      <c r="F17" s="374">
        <v>298277774</v>
      </c>
      <c r="G17" s="373">
        <v>298277774</v>
      </c>
      <c r="H17" s="376">
        <v>300243096</v>
      </c>
      <c r="I17" s="375"/>
      <c r="J17" s="375"/>
      <c r="K17" s="375"/>
      <c r="L17" s="375"/>
      <c r="M17" s="376"/>
      <c r="N17" s="376"/>
      <c r="O17" s="376"/>
      <c r="P17" s="376"/>
      <c r="Q17" s="376"/>
      <c r="R17" s="376"/>
      <c r="S17" s="969"/>
      <c r="T17" s="377">
        <v>0</v>
      </c>
      <c r="U17" s="535">
        <v>169299637</v>
      </c>
      <c r="V17" s="375"/>
      <c r="W17" s="375"/>
      <c r="X17" s="375"/>
      <c r="Y17" s="375"/>
      <c r="Z17" s="376"/>
      <c r="AA17" s="376"/>
      <c r="AB17" s="376"/>
      <c r="AC17" s="376"/>
      <c r="AD17" s="376"/>
      <c r="AE17" s="376"/>
      <c r="AF17" s="969"/>
      <c r="AG17" s="1030"/>
      <c r="AH17" s="1033"/>
      <c r="AI17" s="1033"/>
      <c r="AJ17" s="1036"/>
      <c r="AK17" s="1027"/>
      <c r="AL17" s="1033"/>
      <c r="AM17" s="1033"/>
      <c r="AN17" s="1045"/>
      <c r="AO17" s="1045"/>
      <c r="AP17" s="1045"/>
      <c r="AQ17" s="1033"/>
      <c r="AR17" s="1042"/>
      <c r="AS17" s="1039"/>
      <c r="AT17" s="1042"/>
      <c r="AU17" s="1039"/>
      <c r="AV17" s="1042"/>
      <c r="AW17" s="1039"/>
      <c r="AX17" s="1045"/>
      <c r="AY17" s="1048"/>
    </row>
    <row r="18" spans="1:51" s="208" customFormat="1" ht="29.25" customHeight="1">
      <c r="A18" s="1021"/>
      <c r="B18" s="1024"/>
      <c r="C18" s="1027"/>
      <c r="D18" s="142" t="s">
        <v>68</v>
      </c>
      <c r="E18" s="146">
        <v>147</v>
      </c>
      <c r="F18" s="146">
        <v>147</v>
      </c>
      <c r="G18" s="145">
        <v>147</v>
      </c>
      <c r="H18" s="96">
        <v>147</v>
      </c>
      <c r="I18" s="172"/>
      <c r="J18" s="172"/>
      <c r="K18" s="172"/>
      <c r="L18" s="172"/>
      <c r="M18" s="96"/>
      <c r="N18" s="96"/>
      <c r="O18" s="172"/>
      <c r="P18" s="172"/>
      <c r="Q18" s="172"/>
      <c r="R18" s="378"/>
      <c r="S18" s="969"/>
      <c r="T18" s="145">
        <v>34</v>
      </c>
      <c r="U18" s="96">
        <v>59</v>
      </c>
      <c r="V18" s="172"/>
      <c r="W18" s="172"/>
      <c r="X18" s="172"/>
      <c r="Y18" s="172"/>
      <c r="Z18" s="96"/>
      <c r="AA18" s="96"/>
      <c r="AB18" s="172"/>
      <c r="AC18" s="172"/>
      <c r="AD18" s="376"/>
      <c r="AE18" s="376"/>
      <c r="AF18" s="969"/>
      <c r="AG18" s="1030"/>
      <c r="AH18" s="1033"/>
      <c r="AI18" s="1033"/>
      <c r="AJ18" s="1036"/>
      <c r="AK18" s="1027"/>
      <c r="AL18" s="1033"/>
      <c r="AM18" s="1033"/>
      <c r="AN18" s="1045"/>
      <c r="AO18" s="1045"/>
      <c r="AP18" s="1045"/>
      <c r="AQ18" s="1033"/>
      <c r="AR18" s="1042"/>
      <c r="AS18" s="1039"/>
      <c r="AT18" s="1042"/>
      <c r="AU18" s="1039"/>
      <c r="AV18" s="1042"/>
      <c r="AW18" s="1039"/>
      <c r="AX18" s="1045"/>
      <c r="AY18" s="1048"/>
    </row>
    <row r="19" spans="1:51" s="208" customFormat="1" ht="29.25" customHeight="1">
      <c r="A19" s="1021"/>
      <c r="B19" s="1024"/>
      <c r="C19" s="1027"/>
      <c r="D19" s="142" t="s">
        <v>7</v>
      </c>
      <c r="E19" s="146">
        <v>47870786</v>
      </c>
      <c r="F19" s="146">
        <v>47870786</v>
      </c>
      <c r="G19" s="145">
        <v>47870786</v>
      </c>
      <c r="H19" s="96">
        <v>47870786</v>
      </c>
      <c r="I19" s="172"/>
      <c r="J19" s="172"/>
      <c r="K19" s="172"/>
      <c r="L19" s="172"/>
      <c r="M19" s="96"/>
      <c r="N19" s="96"/>
      <c r="O19" s="172"/>
      <c r="P19" s="172"/>
      <c r="Q19" s="172"/>
      <c r="R19" s="378"/>
      <c r="S19" s="969"/>
      <c r="T19" s="145">
        <v>8240649</v>
      </c>
      <c r="U19" s="96">
        <v>15030082</v>
      </c>
      <c r="V19" s="172"/>
      <c r="W19" s="172"/>
      <c r="X19" s="172"/>
      <c r="Y19" s="172"/>
      <c r="Z19" s="96"/>
      <c r="AA19" s="96"/>
      <c r="AB19" s="172"/>
      <c r="AC19" s="172"/>
      <c r="AD19" s="376"/>
      <c r="AE19" s="376"/>
      <c r="AF19" s="969"/>
      <c r="AG19" s="1030"/>
      <c r="AH19" s="1033"/>
      <c r="AI19" s="1033"/>
      <c r="AJ19" s="1036"/>
      <c r="AK19" s="1027"/>
      <c r="AL19" s="1033"/>
      <c r="AM19" s="1033"/>
      <c r="AN19" s="1045"/>
      <c r="AO19" s="1045"/>
      <c r="AP19" s="1045"/>
      <c r="AQ19" s="1033"/>
      <c r="AR19" s="1042"/>
      <c r="AS19" s="1039"/>
      <c r="AT19" s="1042"/>
      <c r="AU19" s="1039"/>
      <c r="AV19" s="1042"/>
      <c r="AW19" s="1039"/>
      <c r="AX19" s="1045"/>
      <c r="AY19" s="1048"/>
    </row>
    <row r="20" spans="1:51" s="208" customFormat="1" ht="29.25" customHeight="1">
      <c r="A20" s="1021"/>
      <c r="B20" s="1024"/>
      <c r="C20" s="1027"/>
      <c r="D20" s="142" t="s">
        <v>69</v>
      </c>
      <c r="E20" s="174">
        <v>1916</v>
      </c>
      <c r="F20" s="174">
        <v>1916</v>
      </c>
      <c r="G20" s="173">
        <v>1916</v>
      </c>
      <c r="H20" s="175">
        <v>1916</v>
      </c>
      <c r="I20" s="175"/>
      <c r="J20" s="175"/>
      <c r="K20" s="175"/>
      <c r="L20" s="175"/>
      <c r="M20" s="175"/>
      <c r="N20" s="175"/>
      <c r="O20" s="175"/>
      <c r="P20" s="175"/>
      <c r="Q20" s="175"/>
      <c r="R20" s="379"/>
      <c r="S20" s="969"/>
      <c r="T20" s="173">
        <v>34</v>
      </c>
      <c r="U20" s="175">
        <v>149</v>
      </c>
      <c r="V20" s="175"/>
      <c r="W20" s="175"/>
      <c r="X20" s="175"/>
      <c r="Y20" s="175"/>
      <c r="Z20" s="175"/>
      <c r="AA20" s="175"/>
      <c r="AB20" s="175"/>
      <c r="AC20" s="175"/>
      <c r="AD20" s="175"/>
      <c r="AE20" s="175"/>
      <c r="AF20" s="969"/>
      <c r="AG20" s="1030"/>
      <c r="AH20" s="1033"/>
      <c r="AI20" s="1033"/>
      <c r="AJ20" s="1036"/>
      <c r="AK20" s="1027"/>
      <c r="AL20" s="1033"/>
      <c r="AM20" s="1033"/>
      <c r="AN20" s="1045"/>
      <c r="AO20" s="1045"/>
      <c r="AP20" s="1045"/>
      <c r="AQ20" s="1033"/>
      <c r="AR20" s="1042"/>
      <c r="AS20" s="1039"/>
      <c r="AT20" s="1042"/>
      <c r="AU20" s="1039"/>
      <c r="AV20" s="1042"/>
      <c r="AW20" s="1039"/>
      <c r="AX20" s="1045"/>
      <c r="AY20" s="1048"/>
    </row>
    <row r="21" spans="1:51" s="208" customFormat="1" ht="29.25" customHeight="1" thickBot="1">
      <c r="A21" s="1021"/>
      <c r="B21" s="1024"/>
      <c r="C21" s="1028"/>
      <c r="D21" s="150" t="s">
        <v>72</v>
      </c>
      <c r="E21" s="381">
        <v>346148560</v>
      </c>
      <c r="F21" s="381">
        <v>346148560</v>
      </c>
      <c r="G21" s="380">
        <v>346148560</v>
      </c>
      <c r="H21" s="382">
        <v>348113882</v>
      </c>
      <c r="I21" s="382"/>
      <c r="J21" s="382"/>
      <c r="K21" s="382"/>
      <c r="L21" s="382"/>
      <c r="M21" s="382"/>
      <c r="N21" s="382"/>
      <c r="O21" s="382"/>
      <c r="P21" s="382"/>
      <c r="Q21" s="382"/>
      <c r="R21" s="382"/>
      <c r="S21" s="970"/>
      <c r="T21" s="380">
        <v>8240649</v>
      </c>
      <c r="U21" s="536">
        <v>184329719</v>
      </c>
      <c r="V21" s="382"/>
      <c r="W21" s="382"/>
      <c r="X21" s="382"/>
      <c r="Y21" s="382"/>
      <c r="Z21" s="382"/>
      <c r="AA21" s="382"/>
      <c r="AB21" s="382"/>
      <c r="AC21" s="382"/>
      <c r="AD21" s="382"/>
      <c r="AE21" s="382"/>
      <c r="AF21" s="970"/>
      <c r="AG21" s="1031"/>
      <c r="AH21" s="1034"/>
      <c r="AI21" s="1034"/>
      <c r="AJ21" s="1037"/>
      <c r="AK21" s="1028"/>
      <c r="AL21" s="1034"/>
      <c r="AM21" s="1034"/>
      <c r="AN21" s="1046"/>
      <c r="AO21" s="1046"/>
      <c r="AP21" s="1046"/>
      <c r="AQ21" s="1034"/>
      <c r="AR21" s="1043"/>
      <c r="AS21" s="1040"/>
      <c r="AT21" s="1043"/>
      <c r="AU21" s="1040"/>
      <c r="AV21" s="1043"/>
      <c r="AW21" s="1040"/>
      <c r="AX21" s="1046"/>
      <c r="AY21" s="1049"/>
    </row>
    <row r="22" spans="1:51" s="208" customFormat="1" ht="29.25" customHeight="1">
      <c r="A22" s="1021"/>
      <c r="B22" s="1024"/>
      <c r="C22" s="1026" t="s">
        <v>314</v>
      </c>
      <c r="D22" s="141" t="s">
        <v>67</v>
      </c>
      <c r="E22" s="410">
        <v>354</v>
      </c>
      <c r="F22" s="410">
        <v>354</v>
      </c>
      <c r="G22" s="411">
        <v>354</v>
      </c>
      <c r="H22" s="560">
        <v>354</v>
      </c>
      <c r="I22" s="144"/>
      <c r="J22" s="144"/>
      <c r="K22" s="144"/>
      <c r="L22" s="144"/>
      <c r="M22" s="144"/>
      <c r="N22" s="144"/>
      <c r="O22" s="144"/>
      <c r="P22" s="144"/>
      <c r="Q22" s="144"/>
      <c r="R22" s="372"/>
      <c r="S22" s="968"/>
      <c r="T22" s="149">
        <v>0</v>
      </c>
      <c r="U22" s="144">
        <v>18</v>
      </c>
      <c r="V22" s="144"/>
      <c r="W22" s="144"/>
      <c r="X22" s="144"/>
      <c r="Y22" s="144"/>
      <c r="Z22" s="144"/>
      <c r="AA22" s="144"/>
      <c r="AB22" s="144"/>
      <c r="AC22" s="144"/>
      <c r="AD22" s="144"/>
      <c r="AE22" s="144"/>
      <c r="AF22" s="968"/>
      <c r="AG22" s="1029" t="s">
        <v>314</v>
      </c>
      <c r="AH22" s="1032" t="s">
        <v>303</v>
      </c>
      <c r="AI22" s="1032" t="s">
        <v>303</v>
      </c>
      <c r="AJ22" s="1035" t="s">
        <v>443</v>
      </c>
      <c r="AK22" s="1026" t="s">
        <v>314</v>
      </c>
      <c r="AL22" s="1032" t="s">
        <v>303</v>
      </c>
      <c r="AM22" s="1032" t="s">
        <v>441</v>
      </c>
      <c r="AN22" s="1044">
        <v>107787.77730349379</v>
      </c>
      <c r="AO22" s="1044">
        <v>53687.302981756962</v>
      </c>
      <c r="AP22" s="1044">
        <v>54100.474321736823</v>
      </c>
      <c r="AQ22" s="1032" t="s">
        <v>303</v>
      </c>
      <c r="AR22" s="1041" t="s">
        <v>336</v>
      </c>
      <c r="AS22" s="1038">
        <v>107787.77730349379</v>
      </c>
      <c r="AT22" s="1041" t="s">
        <v>336</v>
      </c>
      <c r="AU22" s="1038">
        <v>107787.77730349379</v>
      </c>
      <c r="AV22" s="1041" t="s">
        <v>337</v>
      </c>
      <c r="AW22" s="1038">
        <v>107787.77730349379</v>
      </c>
      <c r="AX22" s="1044">
        <v>107787.77730349379</v>
      </c>
      <c r="AY22" s="1047"/>
    </row>
    <row r="23" spans="1:51" s="208" customFormat="1" ht="29.25" customHeight="1">
      <c r="A23" s="1021"/>
      <c r="B23" s="1024"/>
      <c r="C23" s="1027"/>
      <c r="D23" s="142" t="s">
        <v>6</v>
      </c>
      <c r="E23" s="374">
        <v>59779151</v>
      </c>
      <c r="F23" s="374">
        <v>59779151</v>
      </c>
      <c r="G23" s="373">
        <v>59779151</v>
      </c>
      <c r="H23" s="376">
        <v>60173029</v>
      </c>
      <c r="I23" s="375"/>
      <c r="J23" s="375"/>
      <c r="K23" s="375"/>
      <c r="L23" s="375"/>
      <c r="M23" s="376"/>
      <c r="N23" s="376"/>
      <c r="O23" s="376"/>
      <c r="P23" s="376"/>
      <c r="Q23" s="376"/>
      <c r="R23" s="376"/>
      <c r="S23" s="969"/>
      <c r="T23" s="377">
        <v>0</v>
      </c>
      <c r="U23" s="535">
        <v>33930079</v>
      </c>
      <c r="V23" s="375"/>
      <c r="W23" s="375"/>
      <c r="X23" s="375"/>
      <c r="Y23" s="375"/>
      <c r="Z23" s="376"/>
      <c r="AA23" s="376"/>
      <c r="AB23" s="376"/>
      <c r="AC23" s="376"/>
      <c r="AD23" s="376"/>
      <c r="AE23" s="376"/>
      <c r="AF23" s="969"/>
      <c r="AG23" s="1030"/>
      <c r="AH23" s="1033"/>
      <c r="AI23" s="1033"/>
      <c r="AJ23" s="1036"/>
      <c r="AK23" s="1027"/>
      <c r="AL23" s="1033"/>
      <c r="AM23" s="1033"/>
      <c r="AN23" s="1045"/>
      <c r="AO23" s="1045"/>
      <c r="AP23" s="1045"/>
      <c r="AQ23" s="1033"/>
      <c r="AR23" s="1042"/>
      <c r="AS23" s="1039"/>
      <c r="AT23" s="1042"/>
      <c r="AU23" s="1039"/>
      <c r="AV23" s="1042"/>
      <c r="AW23" s="1039"/>
      <c r="AX23" s="1045"/>
      <c r="AY23" s="1048"/>
    </row>
    <row r="24" spans="1:51" s="208" customFormat="1" ht="29.25" customHeight="1">
      <c r="A24" s="1021"/>
      <c r="B24" s="1024"/>
      <c r="C24" s="1027"/>
      <c r="D24" s="142" t="s">
        <v>68</v>
      </c>
      <c r="E24" s="146">
        <v>68</v>
      </c>
      <c r="F24" s="146">
        <v>68</v>
      </c>
      <c r="G24" s="145">
        <v>68</v>
      </c>
      <c r="H24" s="96">
        <v>68</v>
      </c>
      <c r="I24" s="172"/>
      <c r="J24" s="172"/>
      <c r="K24" s="172"/>
      <c r="L24" s="172"/>
      <c r="M24" s="96"/>
      <c r="N24" s="96"/>
      <c r="O24" s="172"/>
      <c r="P24" s="172"/>
      <c r="Q24" s="172"/>
      <c r="R24" s="378"/>
      <c r="S24" s="969"/>
      <c r="T24" s="145">
        <v>1</v>
      </c>
      <c r="U24" s="96">
        <v>1</v>
      </c>
      <c r="V24" s="172"/>
      <c r="W24" s="172"/>
      <c r="X24" s="172"/>
      <c r="Y24" s="172"/>
      <c r="Z24" s="96"/>
      <c r="AA24" s="96"/>
      <c r="AB24" s="172"/>
      <c r="AC24" s="172"/>
      <c r="AD24" s="376"/>
      <c r="AE24" s="376"/>
      <c r="AF24" s="969"/>
      <c r="AG24" s="1030"/>
      <c r="AH24" s="1033"/>
      <c r="AI24" s="1033"/>
      <c r="AJ24" s="1036"/>
      <c r="AK24" s="1027"/>
      <c r="AL24" s="1033"/>
      <c r="AM24" s="1033"/>
      <c r="AN24" s="1045"/>
      <c r="AO24" s="1045"/>
      <c r="AP24" s="1045"/>
      <c r="AQ24" s="1033"/>
      <c r="AR24" s="1042"/>
      <c r="AS24" s="1039"/>
      <c r="AT24" s="1042"/>
      <c r="AU24" s="1039"/>
      <c r="AV24" s="1042"/>
      <c r="AW24" s="1039"/>
      <c r="AX24" s="1045"/>
      <c r="AY24" s="1048"/>
    </row>
    <row r="25" spans="1:51" s="208" customFormat="1" ht="29.25" customHeight="1">
      <c r="A25" s="1021"/>
      <c r="B25" s="1024"/>
      <c r="C25" s="1027"/>
      <c r="D25" s="142" t="s">
        <v>7</v>
      </c>
      <c r="E25" s="146">
        <v>21943795</v>
      </c>
      <c r="F25" s="146">
        <v>21943795</v>
      </c>
      <c r="G25" s="145">
        <v>21943795</v>
      </c>
      <c r="H25" s="96">
        <v>21943795</v>
      </c>
      <c r="I25" s="172"/>
      <c r="J25" s="172"/>
      <c r="K25" s="172"/>
      <c r="L25" s="172"/>
      <c r="M25" s="96"/>
      <c r="N25" s="96"/>
      <c r="O25" s="172"/>
      <c r="P25" s="172"/>
      <c r="Q25" s="172"/>
      <c r="R25" s="378"/>
      <c r="S25" s="969"/>
      <c r="T25" s="145">
        <v>166478</v>
      </c>
      <c r="U25" s="96">
        <v>303638</v>
      </c>
      <c r="V25" s="172"/>
      <c r="W25" s="172"/>
      <c r="X25" s="172"/>
      <c r="Y25" s="172"/>
      <c r="Z25" s="96"/>
      <c r="AA25" s="96"/>
      <c r="AB25" s="172"/>
      <c r="AC25" s="172"/>
      <c r="AD25" s="376"/>
      <c r="AE25" s="376"/>
      <c r="AF25" s="969"/>
      <c r="AG25" s="1030"/>
      <c r="AH25" s="1033"/>
      <c r="AI25" s="1033"/>
      <c r="AJ25" s="1036"/>
      <c r="AK25" s="1027"/>
      <c r="AL25" s="1033"/>
      <c r="AM25" s="1033"/>
      <c r="AN25" s="1045"/>
      <c r="AO25" s="1045"/>
      <c r="AP25" s="1045"/>
      <c r="AQ25" s="1033"/>
      <c r="AR25" s="1042"/>
      <c r="AS25" s="1039"/>
      <c r="AT25" s="1042"/>
      <c r="AU25" s="1039"/>
      <c r="AV25" s="1042"/>
      <c r="AW25" s="1039"/>
      <c r="AX25" s="1045"/>
      <c r="AY25" s="1048"/>
    </row>
    <row r="26" spans="1:51" s="208" customFormat="1" ht="29.25" customHeight="1">
      <c r="A26" s="1021"/>
      <c r="B26" s="1024"/>
      <c r="C26" s="1027"/>
      <c r="D26" s="142" t="s">
        <v>69</v>
      </c>
      <c r="E26" s="174">
        <v>422</v>
      </c>
      <c r="F26" s="174">
        <v>422</v>
      </c>
      <c r="G26" s="173">
        <v>422</v>
      </c>
      <c r="H26" s="175">
        <v>422</v>
      </c>
      <c r="I26" s="175"/>
      <c r="J26" s="175"/>
      <c r="K26" s="175"/>
      <c r="L26" s="175"/>
      <c r="M26" s="175"/>
      <c r="N26" s="175"/>
      <c r="O26" s="175"/>
      <c r="P26" s="175"/>
      <c r="Q26" s="175"/>
      <c r="R26" s="379"/>
      <c r="S26" s="969"/>
      <c r="T26" s="173">
        <v>1</v>
      </c>
      <c r="U26" s="175">
        <v>19</v>
      </c>
      <c r="V26" s="175"/>
      <c r="W26" s="175"/>
      <c r="X26" s="175"/>
      <c r="Y26" s="175"/>
      <c r="Z26" s="175"/>
      <c r="AA26" s="175"/>
      <c r="AB26" s="175"/>
      <c r="AC26" s="175"/>
      <c r="AD26" s="175"/>
      <c r="AE26" s="175"/>
      <c r="AF26" s="969"/>
      <c r="AG26" s="1030"/>
      <c r="AH26" s="1033"/>
      <c r="AI26" s="1033"/>
      <c r="AJ26" s="1036"/>
      <c r="AK26" s="1027"/>
      <c r="AL26" s="1033"/>
      <c r="AM26" s="1033"/>
      <c r="AN26" s="1045"/>
      <c r="AO26" s="1045"/>
      <c r="AP26" s="1045"/>
      <c r="AQ26" s="1033"/>
      <c r="AR26" s="1042"/>
      <c r="AS26" s="1039"/>
      <c r="AT26" s="1042"/>
      <c r="AU26" s="1039"/>
      <c r="AV26" s="1042"/>
      <c r="AW26" s="1039"/>
      <c r="AX26" s="1045"/>
      <c r="AY26" s="1048"/>
    </row>
    <row r="27" spans="1:51" s="208" customFormat="1" ht="29.25" customHeight="1" thickBot="1">
      <c r="A27" s="1021"/>
      <c r="B27" s="1024"/>
      <c r="C27" s="1028"/>
      <c r="D27" s="150" t="s">
        <v>72</v>
      </c>
      <c r="E27" s="381">
        <v>81722946</v>
      </c>
      <c r="F27" s="381">
        <v>81722946</v>
      </c>
      <c r="G27" s="380">
        <v>81722946</v>
      </c>
      <c r="H27" s="382">
        <v>82116824</v>
      </c>
      <c r="I27" s="382"/>
      <c r="J27" s="382"/>
      <c r="K27" s="382"/>
      <c r="L27" s="382"/>
      <c r="M27" s="382"/>
      <c r="N27" s="382"/>
      <c r="O27" s="382"/>
      <c r="P27" s="382"/>
      <c r="Q27" s="382"/>
      <c r="R27" s="382"/>
      <c r="S27" s="970"/>
      <c r="T27" s="380">
        <v>166478</v>
      </c>
      <c r="U27" s="536">
        <v>34233717</v>
      </c>
      <c r="V27" s="382"/>
      <c r="W27" s="382"/>
      <c r="X27" s="382"/>
      <c r="Y27" s="382"/>
      <c r="Z27" s="382"/>
      <c r="AA27" s="382"/>
      <c r="AB27" s="382"/>
      <c r="AC27" s="382"/>
      <c r="AD27" s="382"/>
      <c r="AE27" s="382"/>
      <c r="AF27" s="970"/>
      <c r="AG27" s="1031"/>
      <c r="AH27" s="1034"/>
      <c r="AI27" s="1034"/>
      <c r="AJ27" s="1037"/>
      <c r="AK27" s="1028"/>
      <c r="AL27" s="1034"/>
      <c r="AM27" s="1034"/>
      <c r="AN27" s="1046"/>
      <c r="AO27" s="1046"/>
      <c r="AP27" s="1046"/>
      <c r="AQ27" s="1034"/>
      <c r="AR27" s="1043"/>
      <c r="AS27" s="1040"/>
      <c r="AT27" s="1043"/>
      <c r="AU27" s="1040"/>
      <c r="AV27" s="1043"/>
      <c r="AW27" s="1040"/>
      <c r="AX27" s="1046"/>
      <c r="AY27" s="1049"/>
    </row>
    <row r="28" spans="1:51" s="208" customFormat="1" ht="29.25" customHeight="1">
      <c r="A28" s="1021"/>
      <c r="B28" s="1024"/>
      <c r="C28" s="1026" t="s">
        <v>315</v>
      </c>
      <c r="D28" s="141" t="s">
        <v>67</v>
      </c>
      <c r="E28" s="410">
        <v>465</v>
      </c>
      <c r="F28" s="410">
        <v>465</v>
      </c>
      <c r="G28" s="411">
        <v>465</v>
      </c>
      <c r="H28" s="560">
        <v>465</v>
      </c>
      <c r="I28" s="144"/>
      <c r="J28" s="144"/>
      <c r="K28" s="144"/>
      <c r="L28" s="144"/>
      <c r="M28" s="144"/>
      <c r="N28" s="144"/>
      <c r="O28" s="144"/>
      <c r="P28" s="144"/>
      <c r="Q28" s="144"/>
      <c r="R28" s="372"/>
      <c r="S28" s="968"/>
      <c r="T28" s="149">
        <v>0</v>
      </c>
      <c r="U28" s="144">
        <v>24</v>
      </c>
      <c r="V28" s="144"/>
      <c r="W28" s="144"/>
      <c r="X28" s="144"/>
      <c r="Y28" s="144"/>
      <c r="Z28" s="144"/>
      <c r="AA28" s="144"/>
      <c r="AB28" s="144"/>
      <c r="AC28" s="144"/>
      <c r="AD28" s="144"/>
      <c r="AE28" s="144"/>
      <c r="AF28" s="968"/>
      <c r="AG28" s="1029" t="s">
        <v>315</v>
      </c>
      <c r="AH28" s="1032" t="s">
        <v>303</v>
      </c>
      <c r="AI28" s="1032" t="s">
        <v>303</v>
      </c>
      <c r="AJ28" s="1035" t="s">
        <v>443</v>
      </c>
      <c r="AK28" s="1026" t="s">
        <v>315</v>
      </c>
      <c r="AL28" s="1032" t="s">
        <v>303</v>
      </c>
      <c r="AM28" s="1032" t="s">
        <v>441</v>
      </c>
      <c r="AN28" s="1044">
        <v>406574.31283195887</v>
      </c>
      <c r="AO28" s="1044">
        <v>196556.91202693075</v>
      </c>
      <c r="AP28" s="1044">
        <v>210017.40080502813</v>
      </c>
      <c r="AQ28" s="1032" t="s">
        <v>303</v>
      </c>
      <c r="AR28" s="1041" t="s">
        <v>336</v>
      </c>
      <c r="AS28" s="1038">
        <v>406574.31283195887</v>
      </c>
      <c r="AT28" s="1041" t="s">
        <v>336</v>
      </c>
      <c r="AU28" s="1038">
        <v>406574.31283195887</v>
      </c>
      <c r="AV28" s="1041" t="s">
        <v>337</v>
      </c>
      <c r="AW28" s="1038">
        <v>406574.31283195887</v>
      </c>
      <c r="AX28" s="1044">
        <v>406574.31283195887</v>
      </c>
      <c r="AY28" s="1047"/>
    </row>
    <row r="29" spans="1:51" s="208" customFormat="1" ht="29.25" customHeight="1">
      <c r="A29" s="1021"/>
      <c r="B29" s="1024"/>
      <c r="C29" s="1027"/>
      <c r="D29" s="142" t="s">
        <v>6</v>
      </c>
      <c r="E29" s="374">
        <v>78483309</v>
      </c>
      <c r="F29" s="374">
        <v>78483309</v>
      </c>
      <c r="G29" s="373">
        <v>78483309</v>
      </c>
      <c r="H29" s="376">
        <v>79000428</v>
      </c>
      <c r="I29" s="375"/>
      <c r="J29" s="375"/>
      <c r="K29" s="375"/>
      <c r="L29" s="375"/>
      <c r="M29" s="376"/>
      <c r="N29" s="376"/>
      <c r="O29" s="376"/>
      <c r="P29" s="376"/>
      <c r="Q29" s="376"/>
      <c r="R29" s="376"/>
      <c r="S29" s="969"/>
      <c r="T29" s="377">
        <v>0</v>
      </c>
      <c r="U29" s="535">
        <v>44546382</v>
      </c>
      <c r="V29" s="375"/>
      <c r="W29" s="375"/>
      <c r="X29" s="375"/>
      <c r="Y29" s="375"/>
      <c r="Z29" s="376"/>
      <c r="AA29" s="376"/>
      <c r="AB29" s="376"/>
      <c r="AC29" s="376"/>
      <c r="AD29" s="376"/>
      <c r="AE29" s="376"/>
      <c r="AF29" s="969"/>
      <c r="AG29" s="1030"/>
      <c r="AH29" s="1033"/>
      <c r="AI29" s="1033"/>
      <c r="AJ29" s="1036"/>
      <c r="AK29" s="1027"/>
      <c r="AL29" s="1033"/>
      <c r="AM29" s="1033"/>
      <c r="AN29" s="1045"/>
      <c r="AO29" s="1045"/>
      <c r="AP29" s="1045"/>
      <c r="AQ29" s="1033"/>
      <c r="AR29" s="1042"/>
      <c r="AS29" s="1039"/>
      <c r="AT29" s="1042"/>
      <c r="AU29" s="1039"/>
      <c r="AV29" s="1042"/>
      <c r="AW29" s="1039"/>
      <c r="AX29" s="1045"/>
      <c r="AY29" s="1048"/>
    </row>
    <row r="30" spans="1:51" s="208" customFormat="1" ht="29.25" customHeight="1">
      <c r="A30" s="1021"/>
      <c r="B30" s="1024"/>
      <c r="C30" s="1027"/>
      <c r="D30" s="142" t="s">
        <v>68</v>
      </c>
      <c r="E30" s="146">
        <v>84</v>
      </c>
      <c r="F30" s="146">
        <v>84</v>
      </c>
      <c r="G30" s="145">
        <v>84</v>
      </c>
      <c r="H30" s="96">
        <v>84</v>
      </c>
      <c r="I30" s="172"/>
      <c r="J30" s="172"/>
      <c r="K30" s="172"/>
      <c r="L30" s="172"/>
      <c r="M30" s="96"/>
      <c r="N30" s="96"/>
      <c r="O30" s="172"/>
      <c r="P30" s="172"/>
      <c r="Q30" s="172"/>
      <c r="R30" s="378"/>
      <c r="S30" s="969"/>
      <c r="T30" s="145">
        <v>54</v>
      </c>
      <c r="U30" s="96">
        <v>93</v>
      </c>
      <c r="V30" s="172"/>
      <c r="W30" s="172"/>
      <c r="X30" s="172"/>
      <c r="Y30" s="172"/>
      <c r="Z30" s="96"/>
      <c r="AA30" s="96"/>
      <c r="AB30" s="172"/>
      <c r="AC30" s="172"/>
      <c r="AD30" s="376"/>
      <c r="AE30" s="376"/>
      <c r="AF30" s="969"/>
      <c r="AG30" s="1030"/>
      <c r="AH30" s="1033"/>
      <c r="AI30" s="1033"/>
      <c r="AJ30" s="1036"/>
      <c r="AK30" s="1027"/>
      <c r="AL30" s="1033"/>
      <c r="AM30" s="1033"/>
      <c r="AN30" s="1045"/>
      <c r="AO30" s="1045"/>
      <c r="AP30" s="1045"/>
      <c r="AQ30" s="1033"/>
      <c r="AR30" s="1042"/>
      <c r="AS30" s="1039"/>
      <c r="AT30" s="1042"/>
      <c r="AU30" s="1039"/>
      <c r="AV30" s="1042"/>
      <c r="AW30" s="1039"/>
      <c r="AX30" s="1045"/>
      <c r="AY30" s="1048"/>
    </row>
    <row r="31" spans="1:51" s="208" customFormat="1" ht="29.25" customHeight="1">
      <c r="A31" s="1021"/>
      <c r="B31" s="1024"/>
      <c r="C31" s="1027"/>
      <c r="D31" s="142" t="s">
        <v>7</v>
      </c>
      <c r="E31" s="146">
        <v>27158162</v>
      </c>
      <c r="F31" s="146">
        <v>27158162</v>
      </c>
      <c r="G31" s="145">
        <v>27158162</v>
      </c>
      <c r="H31" s="96">
        <v>27158162</v>
      </c>
      <c r="I31" s="172"/>
      <c r="J31" s="172"/>
      <c r="K31" s="172"/>
      <c r="L31" s="172"/>
      <c r="M31" s="96"/>
      <c r="N31" s="96"/>
      <c r="O31" s="172"/>
      <c r="P31" s="172"/>
      <c r="Q31" s="172"/>
      <c r="R31" s="378"/>
      <c r="S31" s="969"/>
      <c r="T31" s="145">
        <v>13068504</v>
      </c>
      <c r="U31" s="96">
        <v>23835584</v>
      </c>
      <c r="V31" s="172"/>
      <c r="W31" s="172"/>
      <c r="X31" s="172"/>
      <c r="Y31" s="172"/>
      <c r="Z31" s="96"/>
      <c r="AA31" s="96"/>
      <c r="AB31" s="172"/>
      <c r="AC31" s="172"/>
      <c r="AD31" s="376"/>
      <c r="AE31" s="376"/>
      <c r="AF31" s="969"/>
      <c r="AG31" s="1030"/>
      <c r="AH31" s="1033"/>
      <c r="AI31" s="1033"/>
      <c r="AJ31" s="1036"/>
      <c r="AK31" s="1027"/>
      <c r="AL31" s="1033"/>
      <c r="AM31" s="1033"/>
      <c r="AN31" s="1045"/>
      <c r="AO31" s="1045"/>
      <c r="AP31" s="1045"/>
      <c r="AQ31" s="1033"/>
      <c r="AR31" s="1042"/>
      <c r="AS31" s="1039"/>
      <c r="AT31" s="1042"/>
      <c r="AU31" s="1039"/>
      <c r="AV31" s="1042"/>
      <c r="AW31" s="1039"/>
      <c r="AX31" s="1045"/>
      <c r="AY31" s="1048"/>
    </row>
    <row r="32" spans="1:51" s="208" customFormat="1" ht="29.25" customHeight="1">
      <c r="A32" s="1021"/>
      <c r="B32" s="1024"/>
      <c r="C32" s="1027"/>
      <c r="D32" s="142" t="s">
        <v>69</v>
      </c>
      <c r="E32" s="174">
        <v>549</v>
      </c>
      <c r="F32" s="174">
        <v>549</v>
      </c>
      <c r="G32" s="173">
        <v>549</v>
      </c>
      <c r="H32" s="175">
        <v>549</v>
      </c>
      <c r="I32" s="175"/>
      <c r="J32" s="175"/>
      <c r="K32" s="175"/>
      <c r="L32" s="175"/>
      <c r="M32" s="175"/>
      <c r="N32" s="175"/>
      <c r="O32" s="175"/>
      <c r="P32" s="175"/>
      <c r="Q32" s="175"/>
      <c r="R32" s="379"/>
      <c r="S32" s="969"/>
      <c r="T32" s="173">
        <v>54</v>
      </c>
      <c r="U32" s="175">
        <v>117</v>
      </c>
      <c r="V32" s="175"/>
      <c r="W32" s="175"/>
      <c r="X32" s="175"/>
      <c r="Y32" s="175"/>
      <c r="Z32" s="175"/>
      <c r="AA32" s="175"/>
      <c r="AB32" s="175"/>
      <c r="AC32" s="175"/>
      <c r="AD32" s="175"/>
      <c r="AE32" s="175"/>
      <c r="AF32" s="969"/>
      <c r="AG32" s="1030"/>
      <c r="AH32" s="1033"/>
      <c r="AI32" s="1033"/>
      <c r="AJ32" s="1036"/>
      <c r="AK32" s="1027"/>
      <c r="AL32" s="1033"/>
      <c r="AM32" s="1033"/>
      <c r="AN32" s="1045"/>
      <c r="AO32" s="1045"/>
      <c r="AP32" s="1045"/>
      <c r="AQ32" s="1033"/>
      <c r="AR32" s="1042"/>
      <c r="AS32" s="1039"/>
      <c r="AT32" s="1042"/>
      <c r="AU32" s="1039"/>
      <c r="AV32" s="1042"/>
      <c r="AW32" s="1039"/>
      <c r="AX32" s="1045"/>
      <c r="AY32" s="1048"/>
    </row>
    <row r="33" spans="1:51" s="208" customFormat="1" ht="29.25" customHeight="1" thickBot="1">
      <c r="A33" s="1021"/>
      <c r="B33" s="1024"/>
      <c r="C33" s="1028"/>
      <c r="D33" s="150" t="s">
        <v>72</v>
      </c>
      <c r="E33" s="381">
        <v>105641471</v>
      </c>
      <c r="F33" s="381">
        <v>105641471</v>
      </c>
      <c r="G33" s="380">
        <v>105641471</v>
      </c>
      <c r="H33" s="382">
        <v>106158590</v>
      </c>
      <c r="I33" s="382"/>
      <c r="J33" s="382"/>
      <c r="K33" s="382"/>
      <c r="L33" s="382"/>
      <c r="M33" s="382"/>
      <c r="N33" s="382"/>
      <c r="O33" s="382"/>
      <c r="P33" s="382"/>
      <c r="Q33" s="382"/>
      <c r="R33" s="382"/>
      <c r="S33" s="970"/>
      <c r="T33" s="380">
        <v>13068504</v>
      </c>
      <c r="U33" s="536">
        <v>68381966</v>
      </c>
      <c r="V33" s="382"/>
      <c r="W33" s="382"/>
      <c r="X33" s="382"/>
      <c r="Y33" s="382"/>
      <c r="Z33" s="382"/>
      <c r="AA33" s="382"/>
      <c r="AB33" s="382"/>
      <c r="AC33" s="382"/>
      <c r="AD33" s="382"/>
      <c r="AE33" s="382"/>
      <c r="AF33" s="970"/>
      <c r="AG33" s="1031"/>
      <c r="AH33" s="1034"/>
      <c r="AI33" s="1034"/>
      <c r="AJ33" s="1037"/>
      <c r="AK33" s="1028"/>
      <c r="AL33" s="1034"/>
      <c r="AM33" s="1034"/>
      <c r="AN33" s="1046"/>
      <c r="AO33" s="1046"/>
      <c r="AP33" s="1046"/>
      <c r="AQ33" s="1034"/>
      <c r="AR33" s="1043"/>
      <c r="AS33" s="1040"/>
      <c r="AT33" s="1043"/>
      <c r="AU33" s="1040"/>
      <c r="AV33" s="1043"/>
      <c r="AW33" s="1040"/>
      <c r="AX33" s="1046"/>
      <c r="AY33" s="1049"/>
    </row>
    <row r="34" spans="1:51" s="208" customFormat="1" ht="29.25" customHeight="1">
      <c r="A34" s="1021"/>
      <c r="B34" s="1024"/>
      <c r="C34" s="1026" t="s">
        <v>316</v>
      </c>
      <c r="D34" s="141" t="s">
        <v>67</v>
      </c>
      <c r="E34" s="410">
        <v>629</v>
      </c>
      <c r="F34" s="410">
        <v>629</v>
      </c>
      <c r="G34" s="411">
        <v>629</v>
      </c>
      <c r="H34" s="560">
        <v>629</v>
      </c>
      <c r="I34" s="144"/>
      <c r="J34" s="144"/>
      <c r="K34" s="144"/>
      <c r="L34" s="144"/>
      <c r="M34" s="144"/>
      <c r="N34" s="144"/>
      <c r="O34" s="144"/>
      <c r="P34" s="144"/>
      <c r="Q34" s="144"/>
      <c r="R34" s="372"/>
      <c r="S34" s="968"/>
      <c r="T34" s="149">
        <v>0</v>
      </c>
      <c r="U34" s="144">
        <v>32</v>
      </c>
      <c r="V34" s="144"/>
      <c r="W34" s="144"/>
      <c r="X34" s="144"/>
      <c r="Y34" s="144"/>
      <c r="Z34" s="144"/>
      <c r="AA34" s="144"/>
      <c r="AB34" s="144"/>
      <c r="AC34" s="144"/>
      <c r="AD34" s="144"/>
      <c r="AE34" s="144"/>
      <c r="AF34" s="968"/>
      <c r="AG34" s="1029" t="s">
        <v>316</v>
      </c>
      <c r="AH34" s="1032" t="s">
        <v>303</v>
      </c>
      <c r="AI34" s="1032" t="s">
        <v>303</v>
      </c>
      <c r="AJ34" s="1035" t="s">
        <v>443</v>
      </c>
      <c r="AK34" s="1026" t="s">
        <v>316</v>
      </c>
      <c r="AL34" s="1032" t="s">
        <v>303</v>
      </c>
      <c r="AM34" s="1032" t="s">
        <v>441</v>
      </c>
      <c r="AN34" s="1044">
        <v>376894.60490730946</v>
      </c>
      <c r="AO34" s="1044">
        <v>183453.26481399281</v>
      </c>
      <c r="AP34" s="1044">
        <v>193441.34009331666</v>
      </c>
      <c r="AQ34" s="1032" t="s">
        <v>303</v>
      </c>
      <c r="AR34" s="1041" t="s">
        <v>336</v>
      </c>
      <c r="AS34" s="1038">
        <v>376894.60490730946</v>
      </c>
      <c r="AT34" s="1041" t="s">
        <v>336</v>
      </c>
      <c r="AU34" s="1038">
        <v>376894.60490730946</v>
      </c>
      <c r="AV34" s="1041" t="s">
        <v>337</v>
      </c>
      <c r="AW34" s="1038">
        <v>376894.60490730946</v>
      </c>
      <c r="AX34" s="1044">
        <v>376894.60490730946</v>
      </c>
      <c r="AY34" s="1047"/>
    </row>
    <row r="35" spans="1:51" s="208" customFormat="1" ht="29.25" customHeight="1">
      <c r="A35" s="1021"/>
      <c r="B35" s="1024"/>
      <c r="C35" s="1027"/>
      <c r="D35" s="142" t="s">
        <v>6</v>
      </c>
      <c r="E35" s="374">
        <v>106045164</v>
      </c>
      <c r="F35" s="374">
        <v>106045164</v>
      </c>
      <c r="G35" s="373">
        <v>106045164</v>
      </c>
      <c r="H35" s="376">
        <v>106743885</v>
      </c>
      <c r="I35" s="375"/>
      <c r="J35" s="375"/>
      <c r="K35" s="375"/>
      <c r="L35" s="375"/>
      <c r="M35" s="376"/>
      <c r="N35" s="376"/>
      <c r="O35" s="376"/>
      <c r="P35" s="376"/>
      <c r="Q35" s="376"/>
      <c r="R35" s="376"/>
      <c r="S35" s="969"/>
      <c r="T35" s="377">
        <v>0</v>
      </c>
      <c r="U35" s="535">
        <v>60190230</v>
      </c>
      <c r="V35" s="375"/>
      <c r="W35" s="375"/>
      <c r="X35" s="375"/>
      <c r="Y35" s="375"/>
      <c r="Z35" s="376"/>
      <c r="AA35" s="376"/>
      <c r="AB35" s="376"/>
      <c r="AC35" s="376"/>
      <c r="AD35" s="376"/>
      <c r="AE35" s="376"/>
      <c r="AF35" s="969"/>
      <c r="AG35" s="1030"/>
      <c r="AH35" s="1033"/>
      <c r="AI35" s="1033"/>
      <c r="AJ35" s="1036"/>
      <c r="AK35" s="1027"/>
      <c r="AL35" s="1033"/>
      <c r="AM35" s="1033"/>
      <c r="AN35" s="1045"/>
      <c r="AO35" s="1045"/>
      <c r="AP35" s="1045"/>
      <c r="AQ35" s="1033"/>
      <c r="AR35" s="1042"/>
      <c r="AS35" s="1039"/>
      <c r="AT35" s="1042"/>
      <c r="AU35" s="1039"/>
      <c r="AV35" s="1042"/>
      <c r="AW35" s="1039"/>
      <c r="AX35" s="1045"/>
      <c r="AY35" s="1048"/>
    </row>
    <row r="36" spans="1:51" s="208" customFormat="1" ht="29.25" customHeight="1">
      <c r="A36" s="1021"/>
      <c r="B36" s="1024"/>
      <c r="C36" s="1027"/>
      <c r="D36" s="142" t="s">
        <v>68</v>
      </c>
      <c r="E36" s="146">
        <v>69</v>
      </c>
      <c r="F36" s="146">
        <v>69</v>
      </c>
      <c r="G36" s="145">
        <v>69</v>
      </c>
      <c r="H36" s="96">
        <v>69</v>
      </c>
      <c r="I36" s="172"/>
      <c r="J36" s="172"/>
      <c r="K36" s="172"/>
      <c r="L36" s="172"/>
      <c r="M36" s="96"/>
      <c r="N36" s="96"/>
      <c r="O36" s="172"/>
      <c r="P36" s="172"/>
      <c r="Q36" s="172"/>
      <c r="R36" s="378"/>
      <c r="S36" s="969"/>
      <c r="T36" s="145">
        <v>1</v>
      </c>
      <c r="U36" s="96">
        <v>2</v>
      </c>
      <c r="V36" s="172"/>
      <c r="W36" s="172"/>
      <c r="X36" s="172"/>
      <c r="Y36" s="172"/>
      <c r="Z36" s="96"/>
      <c r="AA36" s="96"/>
      <c r="AB36" s="172"/>
      <c r="AC36" s="172"/>
      <c r="AD36" s="376"/>
      <c r="AE36" s="376"/>
      <c r="AF36" s="969"/>
      <c r="AG36" s="1030"/>
      <c r="AH36" s="1033"/>
      <c r="AI36" s="1033"/>
      <c r="AJ36" s="1036"/>
      <c r="AK36" s="1027"/>
      <c r="AL36" s="1033"/>
      <c r="AM36" s="1033"/>
      <c r="AN36" s="1045"/>
      <c r="AO36" s="1045"/>
      <c r="AP36" s="1045"/>
      <c r="AQ36" s="1033"/>
      <c r="AR36" s="1042"/>
      <c r="AS36" s="1039"/>
      <c r="AT36" s="1042"/>
      <c r="AU36" s="1039"/>
      <c r="AV36" s="1042"/>
      <c r="AW36" s="1039"/>
      <c r="AX36" s="1045"/>
      <c r="AY36" s="1048"/>
    </row>
    <row r="37" spans="1:51" s="208" customFormat="1" ht="29.25" customHeight="1">
      <c r="A37" s="1021"/>
      <c r="B37" s="1024"/>
      <c r="C37" s="1027"/>
      <c r="D37" s="142" t="s">
        <v>7</v>
      </c>
      <c r="E37" s="146">
        <v>22450747</v>
      </c>
      <c r="F37" s="146">
        <v>22450747</v>
      </c>
      <c r="G37" s="145">
        <v>22450747</v>
      </c>
      <c r="H37" s="96">
        <v>22450747</v>
      </c>
      <c r="I37" s="172"/>
      <c r="J37" s="172"/>
      <c r="K37" s="172"/>
      <c r="L37" s="172"/>
      <c r="M37" s="96"/>
      <c r="N37" s="96"/>
      <c r="O37" s="172"/>
      <c r="P37" s="172"/>
      <c r="Q37" s="172"/>
      <c r="R37" s="378"/>
      <c r="S37" s="969"/>
      <c r="T37" s="145">
        <v>249717</v>
      </c>
      <c r="U37" s="96">
        <v>455457</v>
      </c>
      <c r="V37" s="172"/>
      <c r="W37" s="172"/>
      <c r="X37" s="172"/>
      <c r="Y37" s="172"/>
      <c r="Z37" s="96"/>
      <c r="AA37" s="96"/>
      <c r="AB37" s="172"/>
      <c r="AC37" s="172"/>
      <c r="AD37" s="376"/>
      <c r="AE37" s="376"/>
      <c r="AF37" s="969"/>
      <c r="AG37" s="1030"/>
      <c r="AH37" s="1033"/>
      <c r="AI37" s="1033"/>
      <c r="AJ37" s="1036"/>
      <c r="AK37" s="1027"/>
      <c r="AL37" s="1033"/>
      <c r="AM37" s="1033"/>
      <c r="AN37" s="1045"/>
      <c r="AO37" s="1045"/>
      <c r="AP37" s="1045"/>
      <c r="AQ37" s="1033"/>
      <c r="AR37" s="1042"/>
      <c r="AS37" s="1039"/>
      <c r="AT37" s="1042"/>
      <c r="AU37" s="1039"/>
      <c r="AV37" s="1042"/>
      <c r="AW37" s="1039"/>
      <c r="AX37" s="1045"/>
      <c r="AY37" s="1048"/>
    </row>
    <row r="38" spans="1:51" s="208" customFormat="1" ht="29.25" customHeight="1">
      <c r="A38" s="1021"/>
      <c r="B38" s="1024"/>
      <c r="C38" s="1027"/>
      <c r="D38" s="142" t="s">
        <v>69</v>
      </c>
      <c r="E38" s="174">
        <v>698</v>
      </c>
      <c r="F38" s="174">
        <v>698</v>
      </c>
      <c r="G38" s="173">
        <v>698</v>
      </c>
      <c r="H38" s="175">
        <v>698</v>
      </c>
      <c r="I38" s="175"/>
      <c r="J38" s="175"/>
      <c r="K38" s="175"/>
      <c r="L38" s="175"/>
      <c r="M38" s="175"/>
      <c r="N38" s="175"/>
      <c r="O38" s="175"/>
      <c r="P38" s="175"/>
      <c r="Q38" s="175"/>
      <c r="R38" s="379"/>
      <c r="S38" s="969"/>
      <c r="T38" s="173">
        <v>1</v>
      </c>
      <c r="U38" s="175">
        <v>34</v>
      </c>
      <c r="V38" s="175"/>
      <c r="W38" s="175"/>
      <c r="X38" s="175"/>
      <c r="Y38" s="175"/>
      <c r="Z38" s="175"/>
      <c r="AA38" s="175"/>
      <c r="AB38" s="175"/>
      <c r="AC38" s="175"/>
      <c r="AD38" s="175"/>
      <c r="AE38" s="175"/>
      <c r="AF38" s="969"/>
      <c r="AG38" s="1030"/>
      <c r="AH38" s="1033"/>
      <c r="AI38" s="1033"/>
      <c r="AJ38" s="1036"/>
      <c r="AK38" s="1027"/>
      <c r="AL38" s="1033"/>
      <c r="AM38" s="1033"/>
      <c r="AN38" s="1045"/>
      <c r="AO38" s="1045"/>
      <c r="AP38" s="1045"/>
      <c r="AQ38" s="1033"/>
      <c r="AR38" s="1042"/>
      <c r="AS38" s="1039"/>
      <c r="AT38" s="1042"/>
      <c r="AU38" s="1039"/>
      <c r="AV38" s="1042"/>
      <c r="AW38" s="1039"/>
      <c r="AX38" s="1045"/>
      <c r="AY38" s="1048"/>
    </row>
    <row r="39" spans="1:51" s="208" customFormat="1" ht="29.25" customHeight="1" thickBot="1">
      <c r="A39" s="1021"/>
      <c r="B39" s="1024"/>
      <c r="C39" s="1028"/>
      <c r="D39" s="150" t="s">
        <v>72</v>
      </c>
      <c r="E39" s="381">
        <v>128495911</v>
      </c>
      <c r="F39" s="381">
        <v>128495911</v>
      </c>
      <c r="G39" s="380">
        <v>128495911</v>
      </c>
      <c r="H39" s="382">
        <v>129194632</v>
      </c>
      <c r="I39" s="382"/>
      <c r="J39" s="382"/>
      <c r="K39" s="382"/>
      <c r="L39" s="382"/>
      <c r="M39" s="382"/>
      <c r="N39" s="382"/>
      <c r="O39" s="382"/>
      <c r="P39" s="382"/>
      <c r="Q39" s="382"/>
      <c r="R39" s="382"/>
      <c r="S39" s="970"/>
      <c r="T39" s="380">
        <v>249717</v>
      </c>
      <c r="U39" s="536">
        <v>60645687</v>
      </c>
      <c r="V39" s="382"/>
      <c r="W39" s="382"/>
      <c r="X39" s="382"/>
      <c r="Y39" s="382"/>
      <c r="Z39" s="382"/>
      <c r="AA39" s="382"/>
      <c r="AB39" s="382"/>
      <c r="AC39" s="382"/>
      <c r="AD39" s="382"/>
      <c r="AE39" s="382"/>
      <c r="AF39" s="970"/>
      <c r="AG39" s="1031"/>
      <c r="AH39" s="1034"/>
      <c r="AI39" s="1034"/>
      <c r="AJ39" s="1037"/>
      <c r="AK39" s="1028"/>
      <c r="AL39" s="1034"/>
      <c r="AM39" s="1034"/>
      <c r="AN39" s="1046"/>
      <c r="AO39" s="1046"/>
      <c r="AP39" s="1046"/>
      <c r="AQ39" s="1034"/>
      <c r="AR39" s="1043"/>
      <c r="AS39" s="1040"/>
      <c r="AT39" s="1043"/>
      <c r="AU39" s="1040"/>
      <c r="AV39" s="1043"/>
      <c r="AW39" s="1040"/>
      <c r="AX39" s="1046"/>
      <c r="AY39" s="1049"/>
    </row>
    <row r="40" spans="1:51" s="208" customFormat="1" ht="29.25" customHeight="1">
      <c r="A40" s="1021"/>
      <c r="B40" s="1024"/>
      <c r="C40" s="1026" t="s">
        <v>317</v>
      </c>
      <c r="D40" s="141" t="s">
        <v>67</v>
      </c>
      <c r="E40" s="410">
        <v>480</v>
      </c>
      <c r="F40" s="410">
        <v>480</v>
      </c>
      <c r="G40" s="411">
        <v>480</v>
      </c>
      <c r="H40" s="560">
        <v>480</v>
      </c>
      <c r="I40" s="144"/>
      <c r="J40" s="144"/>
      <c r="K40" s="144"/>
      <c r="L40" s="144"/>
      <c r="M40" s="144"/>
      <c r="N40" s="144"/>
      <c r="O40" s="144"/>
      <c r="P40" s="144"/>
      <c r="Q40" s="144"/>
      <c r="R40" s="372"/>
      <c r="S40" s="968"/>
      <c r="T40" s="149">
        <v>0</v>
      </c>
      <c r="U40" s="144">
        <v>24</v>
      </c>
      <c r="V40" s="144"/>
      <c r="W40" s="144"/>
      <c r="X40" s="144"/>
      <c r="Y40" s="144"/>
      <c r="Z40" s="144"/>
      <c r="AA40" s="144"/>
      <c r="AB40" s="144"/>
      <c r="AC40" s="144"/>
      <c r="AD40" s="144"/>
      <c r="AE40" s="144"/>
      <c r="AF40" s="968"/>
      <c r="AG40" s="1029" t="s">
        <v>317</v>
      </c>
      <c r="AH40" s="1032" t="s">
        <v>303</v>
      </c>
      <c r="AI40" s="1032" t="s">
        <v>303</v>
      </c>
      <c r="AJ40" s="1035" t="s">
        <v>443</v>
      </c>
      <c r="AK40" s="1026" t="s">
        <v>317</v>
      </c>
      <c r="AL40" s="1032" t="s">
        <v>303</v>
      </c>
      <c r="AM40" s="1032" t="s">
        <v>441</v>
      </c>
      <c r="AN40" s="1044">
        <v>181169.79249708285</v>
      </c>
      <c r="AO40" s="1044">
        <v>87610.385289610276</v>
      </c>
      <c r="AP40" s="1044">
        <v>93559.407207472585</v>
      </c>
      <c r="AQ40" s="1032" t="s">
        <v>303</v>
      </c>
      <c r="AR40" s="1041" t="s">
        <v>336</v>
      </c>
      <c r="AS40" s="1038">
        <v>181169.79249708285</v>
      </c>
      <c r="AT40" s="1041" t="s">
        <v>336</v>
      </c>
      <c r="AU40" s="1038">
        <v>181169.79249708285</v>
      </c>
      <c r="AV40" s="1041" t="s">
        <v>337</v>
      </c>
      <c r="AW40" s="1038">
        <v>181169.79249708285</v>
      </c>
      <c r="AX40" s="1044">
        <v>181169.79249708285</v>
      </c>
      <c r="AY40" s="1047"/>
    </row>
    <row r="41" spans="1:51" s="208" customFormat="1" ht="29.25" customHeight="1">
      <c r="A41" s="1021"/>
      <c r="B41" s="1024"/>
      <c r="C41" s="1027"/>
      <c r="D41" s="142" t="s">
        <v>6</v>
      </c>
      <c r="E41" s="374">
        <v>80996423</v>
      </c>
      <c r="F41" s="374">
        <v>80996423</v>
      </c>
      <c r="G41" s="373">
        <v>80996423</v>
      </c>
      <c r="H41" s="376">
        <v>81530100</v>
      </c>
      <c r="I41" s="375"/>
      <c r="J41" s="375"/>
      <c r="K41" s="375"/>
      <c r="L41" s="375"/>
      <c r="M41" s="376"/>
      <c r="N41" s="376"/>
      <c r="O41" s="376"/>
      <c r="P41" s="376"/>
      <c r="Q41" s="376"/>
      <c r="R41" s="376"/>
      <c r="S41" s="969"/>
      <c r="T41" s="377">
        <v>0</v>
      </c>
      <c r="U41" s="535">
        <v>45972802</v>
      </c>
      <c r="V41" s="375"/>
      <c r="W41" s="375"/>
      <c r="X41" s="375"/>
      <c r="Y41" s="375"/>
      <c r="Z41" s="376"/>
      <c r="AA41" s="376"/>
      <c r="AB41" s="376"/>
      <c r="AC41" s="376"/>
      <c r="AD41" s="376"/>
      <c r="AE41" s="376"/>
      <c r="AF41" s="969"/>
      <c r="AG41" s="1030"/>
      <c r="AH41" s="1033"/>
      <c r="AI41" s="1033"/>
      <c r="AJ41" s="1036"/>
      <c r="AK41" s="1027"/>
      <c r="AL41" s="1033"/>
      <c r="AM41" s="1033"/>
      <c r="AN41" s="1045"/>
      <c r="AO41" s="1045"/>
      <c r="AP41" s="1045"/>
      <c r="AQ41" s="1033"/>
      <c r="AR41" s="1042"/>
      <c r="AS41" s="1039"/>
      <c r="AT41" s="1042"/>
      <c r="AU41" s="1039"/>
      <c r="AV41" s="1042"/>
      <c r="AW41" s="1039"/>
      <c r="AX41" s="1045"/>
      <c r="AY41" s="1048"/>
    </row>
    <row r="42" spans="1:51" s="208" customFormat="1" ht="29.25" customHeight="1">
      <c r="A42" s="1021"/>
      <c r="B42" s="1024"/>
      <c r="C42" s="1027"/>
      <c r="D42" s="142" t="s">
        <v>68</v>
      </c>
      <c r="E42" s="146">
        <v>51</v>
      </c>
      <c r="F42" s="146">
        <v>51</v>
      </c>
      <c r="G42" s="145">
        <v>51</v>
      </c>
      <c r="H42" s="96">
        <v>51</v>
      </c>
      <c r="I42" s="172"/>
      <c r="J42" s="172"/>
      <c r="K42" s="172"/>
      <c r="L42" s="172"/>
      <c r="M42" s="96"/>
      <c r="N42" s="96"/>
      <c r="O42" s="172"/>
      <c r="P42" s="172"/>
      <c r="Q42" s="172"/>
      <c r="R42" s="378"/>
      <c r="S42" s="969"/>
      <c r="T42" s="145">
        <v>0</v>
      </c>
      <c r="U42" s="96">
        <v>0</v>
      </c>
      <c r="V42" s="172"/>
      <c r="W42" s="172"/>
      <c r="X42" s="172"/>
      <c r="Y42" s="172"/>
      <c r="Z42" s="96"/>
      <c r="AA42" s="96"/>
      <c r="AB42" s="172"/>
      <c r="AC42" s="172"/>
      <c r="AD42" s="376"/>
      <c r="AE42" s="376"/>
      <c r="AF42" s="969"/>
      <c r="AG42" s="1030"/>
      <c r="AH42" s="1033"/>
      <c r="AI42" s="1033"/>
      <c r="AJ42" s="1036"/>
      <c r="AK42" s="1027"/>
      <c r="AL42" s="1033"/>
      <c r="AM42" s="1033"/>
      <c r="AN42" s="1045"/>
      <c r="AO42" s="1045"/>
      <c r="AP42" s="1045"/>
      <c r="AQ42" s="1033"/>
      <c r="AR42" s="1042"/>
      <c r="AS42" s="1039"/>
      <c r="AT42" s="1042"/>
      <c r="AU42" s="1039"/>
      <c r="AV42" s="1042"/>
      <c r="AW42" s="1039"/>
      <c r="AX42" s="1045"/>
      <c r="AY42" s="1048"/>
    </row>
    <row r="43" spans="1:51" s="208" customFormat="1" ht="29.25" customHeight="1">
      <c r="A43" s="1021"/>
      <c r="B43" s="1024"/>
      <c r="C43" s="1027"/>
      <c r="D43" s="142" t="s">
        <v>7</v>
      </c>
      <c r="E43" s="146">
        <v>16584584</v>
      </c>
      <c r="F43" s="146">
        <v>16584584</v>
      </c>
      <c r="G43" s="145">
        <v>16584584</v>
      </c>
      <c r="H43" s="96">
        <v>16584584</v>
      </c>
      <c r="I43" s="172"/>
      <c r="J43" s="172"/>
      <c r="K43" s="172"/>
      <c r="L43" s="172"/>
      <c r="M43" s="96"/>
      <c r="N43" s="96"/>
      <c r="O43" s="172"/>
      <c r="P43" s="172"/>
      <c r="Q43" s="172"/>
      <c r="R43" s="378"/>
      <c r="S43" s="969"/>
      <c r="T43" s="145">
        <v>0</v>
      </c>
      <c r="U43" s="96">
        <v>0</v>
      </c>
      <c r="V43" s="172"/>
      <c r="W43" s="172"/>
      <c r="X43" s="172"/>
      <c r="Y43" s="172"/>
      <c r="Z43" s="96"/>
      <c r="AA43" s="96"/>
      <c r="AB43" s="172"/>
      <c r="AC43" s="172"/>
      <c r="AD43" s="376"/>
      <c r="AE43" s="376"/>
      <c r="AF43" s="969"/>
      <c r="AG43" s="1030"/>
      <c r="AH43" s="1033"/>
      <c r="AI43" s="1033"/>
      <c r="AJ43" s="1036"/>
      <c r="AK43" s="1027"/>
      <c r="AL43" s="1033"/>
      <c r="AM43" s="1033"/>
      <c r="AN43" s="1045"/>
      <c r="AO43" s="1045"/>
      <c r="AP43" s="1045"/>
      <c r="AQ43" s="1033"/>
      <c r="AR43" s="1042"/>
      <c r="AS43" s="1039"/>
      <c r="AT43" s="1042"/>
      <c r="AU43" s="1039"/>
      <c r="AV43" s="1042"/>
      <c r="AW43" s="1039"/>
      <c r="AX43" s="1045"/>
      <c r="AY43" s="1048"/>
    </row>
    <row r="44" spans="1:51" s="208" customFormat="1" ht="29.25" customHeight="1">
      <c r="A44" s="1021"/>
      <c r="B44" s="1024"/>
      <c r="C44" s="1027"/>
      <c r="D44" s="142" t="s">
        <v>69</v>
      </c>
      <c r="E44" s="174">
        <v>531</v>
      </c>
      <c r="F44" s="174">
        <v>531</v>
      </c>
      <c r="G44" s="173">
        <v>531</v>
      </c>
      <c r="H44" s="175">
        <v>531</v>
      </c>
      <c r="I44" s="175"/>
      <c r="J44" s="175"/>
      <c r="K44" s="175"/>
      <c r="L44" s="175"/>
      <c r="M44" s="175"/>
      <c r="N44" s="175"/>
      <c r="O44" s="175"/>
      <c r="P44" s="175"/>
      <c r="Q44" s="175"/>
      <c r="R44" s="379"/>
      <c r="S44" s="969"/>
      <c r="T44" s="173">
        <v>0</v>
      </c>
      <c r="U44" s="175">
        <v>24</v>
      </c>
      <c r="V44" s="175"/>
      <c r="W44" s="175"/>
      <c r="X44" s="175"/>
      <c r="Y44" s="175"/>
      <c r="Z44" s="175"/>
      <c r="AA44" s="175"/>
      <c r="AB44" s="175"/>
      <c r="AC44" s="175"/>
      <c r="AD44" s="175"/>
      <c r="AE44" s="175"/>
      <c r="AF44" s="969"/>
      <c r="AG44" s="1030"/>
      <c r="AH44" s="1033"/>
      <c r="AI44" s="1033"/>
      <c r="AJ44" s="1036"/>
      <c r="AK44" s="1027"/>
      <c r="AL44" s="1033"/>
      <c r="AM44" s="1033"/>
      <c r="AN44" s="1045"/>
      <c r="AO44" s="1045"/>
      <c r="AP44" s="1045"/>
      <c r="AQ44" s="1033"/>
      <c r="AR44" s="1042"/>
      <c r="AS44" s="1039"/>
      <c r="AT44" s="1042"/>
      <c r="AU44" s="1039"/>
      <c r="AV44" s="1042"/>
      <c r="AW44" s="1039"/>
      <c r="AX44" s="1045"/>
      <c r="AY44" s="1048"/>
    </row>
    <row r="45" spans="1:51" s="208" customFormat="1" ht="29.25" customHeight="1" thickBot="1">
      <c r="A45" s="1021"/>
      <c r="B45" s="1024"/>
      <c r="C45" s="1028"/>
      <c r="D45" s="150" t="s">
        <v>72</v>
      </c>
      <c r="E45" s="381">
        <v>97581007</v>
      </c>
      <c r="F45" s="381">
        <v>97581007</v>
      </c>
      <c r="G45" s="380">
        <v>97581007</v>
      </c>
      <c r="H45" s="382">
        <v>98114684</v>
      </c>
      <c r="I45" s="382"/>
      <c r="J45" s="382"/>
      <c r="K45" s="382"/>
      <c r="L45" s="382"/>
      <c r="M45" s="382"/>
      <c r="N45" s="382"/>
      <c r="O45" s="382"/>
      <c r="P45" s="382"/>
      <c r="Q45" s="382"/>
      <c r="R45" s="382"/>
      <c r="S45" s="970"/>
      <c r="T45" s="380">
        <v>0</v>
      </c>
      <c r="U45" s="536">
        <v>45972802</v>
      </c>
      <c r="V45" s="382"/>
      <c r="W45" s="382"/>
      <c r="X45" s="382"/>
      <c r="Y45" s="382"/>
      <c r="Z45" s="382"/>
      <c r="AA45" s="382"/>
      <c r="AB45" s="382"/>
      <c r="AC45" s="382"/>
      <c r="AD45" s="382"/>
      <c r="AE45" s="382"/>
      <c r="AF45" s="970"/>
      <c r="AG45" s="1031"/>
      <c r="AH45" s="1034"/>
      <c r="AI45" s="1034"/>
      <c r="AJ45" s="1037"/>
      <c r="AK45" s="1028"/>
      <c r="AL45" s="1034"/>
      <c r="AM45" s="1034"/>
      <c r="AN45" s="1046"/>
      <c r="AO45" s="1046"/>
      <c r="AP45" s="1046"/>
      <c r="AQ45" s="1034"/>
      <c r="AR45" s="1043"/>
      <c r="AS45" s="1040"/>
      <c r="AT45" s="1043"/>
      <c r="AU45" s="1040"/>
      <c r="AV45" s="1043"/>
      <c r="AW45" s="1040"/>
      <c r="AX45" s="1046"/>
      <c r="AY45" s="1049"/>
    </row>
    <row r="46" spans="1:51" s="208" customFormat="1" ht="29.25" customHeight="1">
      <c r="A46" s="1021"/>
      <c r="B46" s="1024"/>
      <c r="C46" s="1026" t="s">
        <v>318</v>
      </c>
      <c r="D46" s="141" t="s">
        <v>67</v>
      </c>
      <c r="E46" s="410">
        <v>579</v>
      </c>
      <c r="F46" s="410">
        <v>579</v>
      </c>
      <c r="G46" s="411">
        <v>579</v>
      </c>
      <c r="H46" s="560">
        <v>579</v>
      </c>
      <c r="I46" s="144"/>
      <c r="J46" s="144"/>
      <c r="K46" s="144"/>
      <c r="L46" s="144"/>
      <c r="M46" s="144"/>
      <c r="N46" s="144"/>
      <c r="O46" s="144"/>
      <c r="P46" s="144"/>
      <c r="Q46" s="144"/>
      <c r="R46" s="372"/>
      <c r="S46" s="968"/>
      <c r="T46" s="149">
        <v>0</v>
      </c>
      <c r="U46" s="144">
        <v>29</v>
      </c>
      <c r="V46" s="144"/>
      <c r="W46" s="144"/>
      <c r="X46" s="144"/>
      <c r="Y46" s="144"/>
      <c r="Z46" s="144"/>
      <c r="AA46" s="144"/>
      <c r="AB46" s="144"/>
      <c r="AC46" s="144"/>
      <c r="AD46" s="144"/>
      <c r="AE46" s="144"/>
      <c r="AF46" s="968"/>
      <c r="AG46" s="1029" t="s">
        <v>318</v>
      </c>
      <c r="AH46" s="1032" t="s">
        <v>303</v>
      </c>
      <c r="AI46" s="1032" t="s">
        <v>303</v>
      </c>
      <c r="AJ46" s="1035" t="s">
        <v>443</v>
      </c>
      <c r="AK46" s="1026" t="s">
        <v>318</v>
      </c>
      <c r="AL46" s="1032" t="s">
        <v>303</v>
      </c>
      <c r="AM46" s="1032" t="s">
        <v>441</v>
      </c>
      <c r="AN46" s="1044">
        <v>735605.84232113999</v>
      </c>
      <c r="AO46" s="1044">
        <v>354353.54671357124</v>
      </c>
      <c r="AP46" s="1044">
        <v>381252.29560756875</v>
      </c>
      <c r="AQ46" s="1032" t="s">
        <v>303</v>
      </c>
      <c r="AR46" s="1041" t="s">
        <v>336</v>
      </c>
      <c r="AS46" s="1038">
        <v>735605.84232113999</v>
      </c>
      <c r="AT46" s="1041" t="s">
        <v>336</v>
      </c>
      <c r="AU46" s="1038">
        <v>735605.84232113999</v>
      </c>
      <c r="AV46" s="1041" t="s">
        <v>337</v>
      </c>
      <c r="AW46" s="1038">
        <v>735605.84232113999</v>
      </c>
      <c r="AX46" s="1044">
        <v>735605.84232113999</v>
      </c>
      <c r="AY46" s="1047"/>
    </row>
    <row r="47" spans="1:51" s="208" customFormat="1" ht="29.25" customHeight="1">
      <c r="A47" s="1021"/>
      <c r="B47" s="1024"/>
      <c r="C47" s="1027"/>
      <c r="D47" s="142" t="s">
        <v>6</v>
      </c>
      <c r="E47" s="374">
        <v>97640652</v>
      </c>
      <c r="F47" s="374">
        <v>97640652</v>
      </c>
      <c r="G47" s="373">
        <v>97640652</v>
      </c>
      <c r="H47" s="376">
        <v>98283997</v>
      </c>
      <c r="I47" s="375"/>
      <c r="J47" s="375"/>
      <c r="K47" s="375"/>
      <c r="L47" s="375"/>
      <c r="M47" s="376"/>
      <c r="N47" s="376"/>
      <c r="O47" s="376"/>
      <c r="P47" s="376"/>
      <c r="Q47" s="376"/>
      <c r="R47" s="376"/>
      <c r="S47" s="969"/>
      <c r="T47" s="377">
        <v>0</v>
      </c>
      <c r="U47" s="535">
        <v>55419909</v>
      </c>
      <c r="V47" s="375"/>
      <c r="W47" s="375"/>
      <c r="X47" s="375"/>
      <c r="Y47" s="375"/>
      <c r="Z47" s="376"/>
      <c r="AA47" s="376"/>
      <c r="AB47" s="376"/>
      <c r="AC47" s="376"/>
      <c r="AD47" s="376"/>
      <c r="AE47" s="376"/>
      <c r="AF47" s="969"/>
      <c r="AG47" s="1030"/>
      <c r="AH47" s="1033"/>
      <c r="AI47" s="1033"/>
      <c r="AJ47" s="1036"/>
      <c r="AK47" s="1027"/>
      <c r="AL47" s="1033"/>
      <c r="AM47" s="1033"/>
      <c r="AN47" s="1045"/>
      <c r="AO47" s="1045"/>
      <c r="AP47" s="1045"/>
      <c r="AQ47" s="1033"/>
      <c r="AR47" s="1042"/>
      <c r="AS47" s="1039"/>
      <c r="AT47" s="1042"/>
      <c r="AU47" s="1039"/>
      <c r="AV47" s="1042"/>
      <c r="AW47" s="1039"/>
      <c r="AX47" s="1045"/>
      <c r="AY47" s="1048"/>
    </row>
    <row r="48" spans="1:51" s="208" customFormat="1" ht="29.25" customHeight="1">
      <c r="A48" s="1021"/>
      <c r="B48" s="1024"/>
      <c r="C48" s="1027"/>
      <c r="D48" s="142" t="s">
        <v>68</v>
      </c>
      <c r="E48" s="146">
        <v>61</v>
      </c>
      <c r="F48" s="146">
        <v>61</v>
      </c>
      <c r="G48" s="145">
        <v>61</v>
      </c>
      <c r="H48" s="96">
        <v>61</v>
      </c>
      <c r="I48" s="172"/>
      <c r="J48" s="172"/>
      <c r="K48" s="172"/>
      <c r="L48" s="172"/>
      <c r="M48" s="96"/>
      <c r="N48" s="96"/>
      <c r="O48" s="172"/>
      <c r="P48" s="172"/>
      <c r="Q48" s="172"/>
      <c r="R48" s="378"/>
      <c r="S48" s="969"/>
      <c r="T48" s="145">
        <v>8</v>
      </c>
      <c r="U48" s="96">
        <v>14</v>
      </c>
      <c r="V48" s="172"/>
      <c r="W48" s="172"/>
      <c r="X48" s="172"/>
      <c r="Y48" s="172"/>
      <c r="Z48" s="96"/>
      <c r="AA48" s="96"/>
      <c r="AB48" s="172"/>
      <c r="AC48" s="172"/>
      <c r="AD48" s="376"/>
      <c r="AE48" s="376"/>
      <c r="AF48" s="969"/>
      <c r="AG48" s="1030"/>
      <c r="AH48" s="1033"/>
      <c r="AI48" s="1033"/>
      <c r="AJ48" s="1036"/>
      <c r="AK48" s="1027"/>
      <c r="AL48" s="1033"/>
      <c r="AM48" s="1033"/>
      <c r="AN48" s="1045"/>
      <c r="AO48" s="1045"/>
      <c r="AP48" s="1045"/>
      <c r="AQ48" s="1033"/>
      <c r="AR48" s="1042"/>
      <c r="AS48" s="1039"/>
      <c r="AT48" s="1042"/>
      <c r="AU48" s="1039"/>
      <c r="AV48" s="1042"/>
      <c r="AW48" s="1039"/>
      <c r="AX48" s="1045"/>
      <c r="AY48" s="1048"/>
    </row>
    <row r="49" spans="1:51" s="208" customFormat="1" ht="29.25" customHeight="1">
      <c r="A49" s="1021"/>
      <c r="B49" s="1024"/>
      <c r="C49" s="1027"/>
      <c r="D49" s="142" t="s">
        <v>7</v>
      </c>
      <c r="E49" s="146">
        <v>19698720</v>
      </c>
      <c r="F49" s="146">
        <v>19698720</v>
      </c>
      <c r="G49" s="145">
        <v>19698720</v>
      </c>
      <c r="H49" s="96">
        <v>19698720</v>
      </c>
      <c r="I49" s="172"/>
      <c r="J49" s="172"/>
      <c r="K49" s="172"/>
      <c r="L49" s="172"/>
      <c r="M49" s="96"/>
      <c r="N49" s="96"/>
      <c r="O49" s="172"/>
      <c r="P49" s="172"/>
      <c r="Q49" s="172"/>
      <c r="R49" s="378"/>
      <c r="S49" s="969"/>
      <c r="T49" s="145">
        <v>1914494</v>
      </c>
      <c r="U49" s="96">
        <v>3491837</v>
      </c>
      <c r="V49" s="172"/>
      <c r="W49" s="172"/>
      <c r="X49" s="172"/>
      <c r="Y49" s="172"/>
      <c r="Z49" s="96"/>
      <c r="AA49" s="96"/>
      <c r="AB49" s="172"/>
      <c r="AC49" s="172"/>
      <c r="AD49" s="376"/>
      <c r="AE49" s="376"/>
      <c r="AF49" s="969"/>
      <c r="AG49" s="1030"/>
      <c r="AH49" s="1033"/>
      <c r="AI49" s="1033"/>
      <c r="AJ49" s="1036"/>
      <c r="AK49" s="1027"/>
      <c r="AL49" s="1033"/>
      <c r="AM49" s="1033"/>
      <c r="AN49" s="1045"/>
      <c r="AO49" s="1045"/>
      <c r="AP49" s="1045"/>
      <c r="AQ49" s="1033"/>
      <c r="AR49" s="1042"/>
      <c r="AS49" s="1039"/>
      <c r="AT49" s="1042"/>
      <c r="AU49" s="1039"/>
      <c r="AV49" s="1042"/>
      <c r="AW49" s="1039"/>
      <c r="AX49" s="1045"/>
      <c r="AY49" s="1048"/>
    </row>
    <row r="50" spans="1:51" s="208" customFormat="1" ht="29.25" customHeight="1">
      <c r="A50" s="1021"/>
      <c r="B50" s="1024"/>
      <c r="C50" s="1027"/>
      <c r="D50" s="142" t="s">
        <v>69</v>
      </c>
      <c r="E50" s="174">
        <v>640</v>
      </c>
      <c r="F50" s="174">
        <v>640</v>
      </c>
      <c r="G50" s="173">
        <v>640</v>
      </c>
      <c r="H50" s="175">
        <v>640</v>
      </c>
      <c r="I50" s="175"/>
      <c r="J50" s="175"/>
      <c r="K50" s="175"/>
      <c r="L50" s="175"/>
      <c r="M50" s="175"/>
      <c r="N50" s="175"/>
      <c r="O50" s="175"/>
      <c r="P50" s="175"/>
      <c r="Q50" s="175"/>
      <c r="R50" s="379"/>
      <c r="S50" s="969"/>
      <c r="T50" s="173">
        <v>8</v>
      </c>
      <c r="U50" s="175">
        <v>43</v>
      </c>
      <c r="V50" s="175"/>
      <c r="W50" s="175"/>
      <c r="X50" s="175"/>
      <c r="Y50" s="175"/>
      <c r="Z50" s="175"/>
      <c r="AA50" s="175"/>
      <c r="AB50" s="175"/>
      <c r="AC50" s="175"/>
      <c r="AD50" s="175"/>
      <c r="AE50" s="175"/>
      <c r="AF50" s="969"/>
      <c r="AG50" s="1030"/>
      <c r="AH50" s="1033"/>
      <c r="AI50" s="1033"/>
      <c r="AJ50" s="1036"/>
      <c r="AK50" s="1027"/>
      <c r="AL50" s="1033"/>
      <c r="AM50" s="1033"/>
      <c r="AN50" s="1045"/>
      <c r="AO50" s="1045"/>
      <c r="AP50" s="1045"/>
      <c r="AQ50" s="1033"/>
      <c r="AR50" s="1042"/>
      <c r="AS50" s="1039"/>
      <c r="AT50" s="1042"/>
      <c r="AU50" s="1039"/>
      <c r="AV50" s="1042"/>
      <c r="AW50" s="1039"/>
      <c r="AX50" s="1045"/>
      <c r="AY50" s="1048"/>
    </row>
    <row r="51" spans="1:51" s="208" customFormat="1" ht="29.25" customHeight="1" thickBot="1">
      <c r="A51" s="1021"/>
      <c r="B51" s="1024"/>
      <c r="C51" s="1028"/>
      <c r="D51" s="150" t="s">
        <v>72</v>
      </c>
      <c r="E51" s="381">
        <v>117339372</v>
      </c>
      <c r="F51" s="381">
        <v>117339372</v>
      </c>
      <c r="G51" s="380">
        <v>117339372</v>
      </c>
      <c r="H51" s="382">
        <v>117982717</v>
      </c>
      <c r="I51" s="382"/>
      <c r="J51" s="382"/>
      <c r="K51" s="382"/>
      <c r="L51" s="382"/>
      <c r="M51" s="382"/>
      <c r="N51" s="382"/>
      <c r="O51" s="382"/>
      <c r="P51" s="382"/>
      <c r="Q51" s="382"/>
      <c r="R51" s="382"/>
      <c r="S51" s="970"/>
      <c r="T51" s="380">
        <v>1914494</v>
      </c>
      <c r="U51" s="536">
        <v>58911746</v>
      </c>
      <c r="V51" s="382"/>
      <c r="W51" s="382"/>
      <c r="X51" s="382"/>
      <c r="Y51" s="382"/>
      <c r="Z51" s="382"/>
      <c r="AA51" s="382"/>
      <c r="AB51" s="382"/>
      <c r="AC51" s="382"/>
      <c r="AD51" s="382"/>
      <c r="AE51" s="382"/>
      <c r="AF51" s="970"/>
      <c r="AG51" s="1031"/>
      <c r="AH51" s="1034"/>
      <c r="AI51" s="1034"/>
      <c r="AJ51" s="1037"/>
      <c r="AK51" s="1028"/>
      <c r="AL51" s="1034"/>
      <c r="AM51" s="1034"/>
      <c r="AN51" s="1046"/>
      <c r="AO51" s="1046"/>
      <c r="AP51" s="1046"/>
      <c r="AQ51" s="1034"/>
      <c r="AR51" s="1043"/>
      <c r="AS51" s="1040"/>
      <c r="AT51" s="1043"/>
      <c r="AU51" s="1040"/>
      <c r="AV51" s="1043"/>
      <c r="AW51" s="1040"/>
      <c r="AX51" s="1046"/>
      <c r="AY51" s="1049"/>
    </row>
    <row r="52" spans="1:51" s="208" customFormat="1" ht="29.25" customHeight="1">
      <c r="A52" s="1021"/>
      <c r="B52" s="1024"/>
      <c r="C52" s="1026" t="s">
        <v>319</v>
      </c>
      <c r="D52" s="141" t="s">
        <v>67</v>
      </c>
      <c r="E52" s="410">
        <v>1326</v>
      </c>
      <c r="F52" s="410">
        <v>1326</v>
      </c>
      <c r="G52" s="411">
        <v>1326</v>
      </c>
      <c r="H52" s="560">
        <v>1326</v>
      </c>
      <c r="I52" s="144"/>
      <c r="J52" s="144"/>
      <c r="K52" s="144"/>
      <c r="L52" s="144"/>
      <c r="M52" s="144"/>
      <c r="N52" s="144"/>
      <c r="O52" s="144"/>
      <c r="P52" s="144"/>
      <c r="Q52" s="144"/>
      <c r="R52" s="372"/>
      <c r="S52" s="968"/>
      <c r="T52" s="149">
        <v>0</v>
      </c>
      <c r="U52" s="144">
        <v>67</v>
      </c>
      <c r="V52" s="144"/>
      <c r="W52" s="144"/>
      <c r="X52" s="144"/>
      <c r="Y52" s="144"/>
      <c r="Z52" s="144"/>
      <c r="AA52" s="144"/>
      <c r="AB52" s="144"/>
      <c r="AC52" s="144"/>
      <c r="AD52" s="144"/>
      <c r="AE52" s="144"/>
      <c r="AF52" s="968"/>
      <c r="AG52" s="1029" t="s">
        <v>319</v>
      </c>
      <c r="AH52" s="1032" t="s">
        <v>303</v>
      </c>
      <c r="AI52" s="1032" t="s">
        <v>303</v>
      </c>
      <c r="AJ52" s="1035" t="s">
        <v>443</v>
      </c>
      <c r="AK52" s="1026" t="s">
        <v>319</v>
      </c>
      <c r="AL52" s="1032" t="s">
        <v>303</v>
      </c>
      <c r="AM52" s="1032" t="s">
        <v>441</v>
      </c>
      <c r="AN52" s="1044">
        <v>1080200.266051336</v>
      </c>
      <c r="AO52" s="1044">
        <v>517025.31746095064</v>
      </c>
      <c r="AP52" s="1044">
        <v>563174.94859038526</v>
      </c>
      <c r="AQ52" s="1032" t="s">
        <v>303</v>
      </c>
      <c r="AR52" s="1041" t="s">
        <v>336</v>
      </c>
      <c r="AS52" s="1038">
        <v>1080200.266051336</v>
      </c>
      <c r="AT52" s="1041" t="s">
        <v>336</v>
      </c>
      <c r="AU52" s="1038">
        <v>1080200.266051336</v>
      </c>
      <c r="AV52" s="1041" t="s">
        <v>337</v>
      </c>
      <c r="AW52" s="1038">
        <v>1080200.266051336</v>
      </c>
      <c r="AX52" s="1044">
        <v>1080200.266051336</v>
      </c>
      <c r="AY52" s="1047"/>
    </row>
    <row r="53" spans="1:51" s="208" customFormat="1" ht="29.25" customHeight="1">
      <c r="A53" s="1021"/>
      <c r="B53" s="1024"/>
      <c r="C53" s="1027"/>
      <c r="D53" s="142" t="s">
        <v>6</v>
      </c>
      <c r="E53" s="374">
        <v>223543536</v>
      </c>
      <c r="F53" s="374">
        <v>223543536</v>
      </c>
      <c r="G53" s="373">
        <v>223543536</v>
      </c>
      <c r="H53" s="376">
        <v>225016442</v>
      </c>
      <c r="I53" s="375"/>
      <c r="J53" s="375"/>
      <c r="K53" s="375"/>
      <c r="L53" s="375"/>
      <c r="M53" s="376"/>
      <c r="N53" s="376"/>
      <c r="O53" s="376"/>
      <c r="P53" s="376"/>
      <c r="Q53" s="376"/>
      <c r="R53" s="376"/>
      <c r="S53" s="969"/>
      <c r="T53" s="377">
        <v>0</v>
      </c>
      <c r="U53" s="535">
        <v>126881192</v>
      </c>
      <c r="V53" s="375"/>
      <c r="W53" s="375"/>
      <c r="X53" s="375"/>
      <c r="Y53" s="375"/>
      <c r="Z53" s="376"/>
      <c r="AA53" s="376"/>
      <c r="AB53" s="376"/>
      <c r="AC53" s="376"/>
      <c r="AD53" s="376"/>
      <c r="AE53" s="376"/>
      <c r="AF53" s="969"/>
      <c r="AG53" s="1030"/>
      <c r="AH53" s="1033"/>
      <c r="AI53" s="1033"/>
      <c r="AJ53" s="1036"/>
      <c r="AK53" s="1027"/>
      <c r="AL53" s="1033"/>
      <c r="AM53" s="1033"/>
      <c r="AN53" s="1045"/>
      <c r="AO53" s="1045"/>
      <c r="AP53" s="1045"/>
      <c r="AQ53" s="1033"/>
      <c r="AR53" s="1042"/>
      <c r="AS53" s="1039"/>
      <c r="AT53" s="1042"/>
      <c r="AU53" s="1039"/>
      <c r="AV53" s="1042"/>
      <c r="AW53" s="1039"/>
      <c r="AX53" s="1045"/>
      <c r="AY53" s="1048"/>
    </row>
    <row r="54" spans="1:51" s="208" customFormat="1" ht="29.25" customHeight="1">
      <c r="A54" s="1021"/>
      <c r="B54" s="1024"/>
      <c r="C54" s="1027"/>
      <c r="D54" s="142" t="s">
        <v>68</v>
      </c>
      <c r="E54" s="146">
        <v>141</v>
      </c>
      <c r="F54" s="146">
        <v>141</v>
      </c>
      <c r="G54" s="145">
        <v>141</v>
      </c>
      <c r="H54" s="96">
        <v>141</v>
      </c>
      <c r="I54" s="172"/>
      <c r="J54" s="172"/>
      <c r="K54" s="172"/>
      <c r="L54" s="172"/>
      <c r="M54" s="96"/>
      <c r="N54" s="96"/>
      <c r="O54" s="172"/>
      <c r="P54" s="172"/>
      <c r="Q54" s="172"/>
      <c r="R54" s="378"/>
      <c r="S54" s="969"/>
      <c r="T54" s="145">
        <v>106</v>
      </c>
      <c r="U54" s="96">
        <v>185</v>
      </c>
      <c r="V54" s="172"/>
      <c r="W54" s="172"/>
      <c r="X54" s="172"/>
      <c r="Y54" s="172"/>
      <c r="Z54" s="96"/>
      <c r="AA54" s="96"/>
      <c r="AB54" s="172"/>
      <c r="AC54" s="172"/>
      <c r="AD54" s="376"/>
      <c r="AE54" s="376"/>
      <c r="AF54" s="969"/>
      <c r="AG54" s="1030"/>
      <c r="AH54" s="1033"/>
      <c r="AI54" s="1033"/>
      <c r="AJ54" s="1036"/>
      <c r="AK54" s="1027"/>
      <c r="AL54" s="1033"/>
      <c r="AM54" s="1033"/>
      <c r="AN54" s="1045"/>
      <c r="AO54" s="1045"/>
      <c r="AP54" s="1045"/>
      <c r="AQ54" s="1033"/>
      <c r="AR54" s="1042"/>
      <c r="AS54" s="1039"/>
      <c r="AT54" s="1042"/>
      <c r="AU54" s="1039"/>
      <c r="AV54" s="1042"/>
      <c r="AW54" s="1039"/>
      <c r="AX54" s="1045"/>
      <c r="AY54" s="1048"/>
    </row>
    <row r="55" spans="1:51" s="208" customFormat="1" ht="29.25" customHeight="1">
      <c r="A55" s="1021"/>
      <c r="B55" s="1024"/>
      <c r="C55" s="1027"/>
      <c r="D55" s="142" t="s">
        <v>7</v>
      </c>
      <c r="E55" s="146">
        <v>45915399</v>
      </c>
      <c r="F55" s="146">
        <v>45915399</v>
      </c>
      <c r="G55" s="145">
        <v>45915399</v>
      </c>
      <c r="H55" s="96">
        <v>45915399</v>
      </c>
      <c r="I55" s="172"/>
      <c r="J55" s="172"/>
      <c r="K55" s="172"/>
      <c r="L55" s="172"/>
      <c r="M55" s="96"/>
      <c r="N55" s="96"/>
      <c r="O55" s="172"/>
      <c r="P55" s="172"/>
      <c r="Q55" s="172"/>
      <c r="R55" s="378"/>
      <c r="S55" s="969"/>
      <c r="T55" s="145">
        <v>25887291</v>
      </c>
      <c r="U55" s="96">
        <v>47215712</v>
      </c>
      <c r="V55" s="172"/>
      <c r="W55" s="172"/>
      <c r="X55" s="172"/>
      <c r="Y55" s="172"/>
      <c r="Z55" s="96"/>
      <c r="AA55" s="96"/>
      <c r="AB55" s="172"/>
      <c r="AC55" s="172"/>
      <c r="AD55" s="376"/>
      <c r="AE55" s="376"/>
      <c r="AF55" s="969"/>
      <c r="AG55" s="1030"/>
      <c r="AH55" s="1033"/>
      <c r="AI55" s="1033"/>
      <c r="AJ55" s="1036"/>
      <c r="AK55" s="1027"/>
      <c r="AL55" s="1033"/>
      <c r="AM55" s="1033"/>
      <c r="AN55" s="1045"/>
      <c r="AO55" s="1045"/>
      <c r="AP55" s="1045"/>
      <c r="AQ55" s="1033"/>
      <c r="AR55" s="1042"/>
      <c r="AS55" s="1039"/>
      <c r="AT55" s="1042"/>
      <c r="AU55" s="1039"/>
      <c r="AV55" s="1042"/>
      <c r="AW55" s="1039"/>
      <c r="AX55" s="1045"/>
      <c r="AY55" s="1048"/>
    </row>
    <row r="56" spans="1:51" s="208" customFormat="1" ht="29.25" customHeight="1">
      <c r="A56" s="1021"/>
      <c r="B56" s="1024"/>
      <c r="C56" s="1027"/>
      <c r="D56" s="142" t="s">
        <v>69</v>
      </c>
      <c r="E56" s="174">
        <v>1467</v>
      </c>
      <c r="F56" s="174">
        <v>1467</v>
      </c>
      <c r="G56" s="173">
        <v>1467</v>
      </c>
      <c r="H56" s="175">
        <v>1467</v>
      </c>
      <c r="I56" s="175"/>
      <c r="J56" s="175"/>
      <c r="K56" s="175"/>
      <c r="L56" s="175"/>
      <c r="M56" s="175"/>
      <c r="N56" s="175"/>
      <c r="O56" s="175"/>
      <c r="P56" s="175"/>
      <c r="Q56" s="175"/>
      <c r="R56" s="379"/>
      <c r="S56" s="969"/>
      <c r="T56" s="173">
        <v>106</v>
      </c>
      <c r="U56" s="175">
        <v>252</v>
      </c>
      <c r="V56" s="175"/>
      <c r="W56" s="175"/>
      <c r="X56" s="175"/>
      <c r="Y56" s="175"/>
      <c r="Z56" s="175"/>
      <c r="AA56" s="175"/>
      <c r="AB56" s="175"/>
      <c r="AC56" s="175"/>
      <c r="AD56" s="175"/>
      <c r="AE56" s="175"/>
      <c r="AF56" s="969"/>
      <c r="AG56" s="1030"/>
      <c r="AH56" s="1033"/>
      <c r="AI56" s="1033"/>
      <c r="AJ56" s="1036"/>
      <c r="AK56" s="1027"/>
      <c r="AL56" s="1033"/>
      <c r="AM56" s="1033"/>
      <c r="AN56" s="1045"/>
      <c r="AO56" s="1045"/>
      <c r="AP56" s="1045"/>
      <c r="AQ56" s="1033"/>
      <c r="AR56" s="1042"/>
      <c r="AS56" s="1039"/>
      <c r="AT56" s="1042"/>
      <c r="AU56" s="1039"/>
      <c r="AV56" s="1042"/>
      <c r="AW56" s="1039"/>
      <c r="AX56" s="1045"/>
      <c r="AY56" s="1048"/>
    </row>
    <row r="57" spans="1:51" s="208" customFormat="1" ht="29.25" customHeight="1" thickBot="1">
      <c r="A57" s="1021"/>
      <c r="B57" s="1024"/>
      <c r="C57" s="1028"/>
      <c r="D57" s="150" t="s">
        <v>72</v>
      </c>
      <c r="E57" s="381">
        <v>269458935</v>
      </c>
      <c r="F57" s="381">
        <v>269458935</v>
      </c>
      <c r="G57" s="380">
        <v>269458935</v>
      </c>
      <c r="H57" s="382">
        <v>270931841</v>
      </c>
      <c r="I57" s="382"/>
      <c r="J57" s="382"/>
      <c r="K57" s="382"/>
      <c r="L57" s="382"/>
      <c r="M57" s="382"/>
      <c r="N57" s="382"/>
      <c r="O57" s="382"/>
      <c r="P57" s="382"/>
      <c r="Q57" s="382"/>
      <c r="R57" s="382"/>
      <c r="S57" s="970"/>
      <c r="T57" s="380">
        <v>25887291</v>
      </c>
      <c r="U57" s="536">
        <v>174096904</v>
      </c>
      <c r="V57" s="382"/>
      <c r="W57" s="382"/>
      <c r="X57" s="382"/>
      <c r="Y57" s="382"/>
      <c r="Z57" s="382"/>
      <c r="AA57" s="382"/>
      <c r="AB57" s="382"/>
      <c r="AC57" s="382"/>
      <c r="AD57" s="382"/>
      <c r="AE57" s="382"/>
      <c r="AF57" s="970"/>
      <c r="AG57" s="1031"/>
      <c r="AH57" s="1034"/>
      <c r="AI57" s="1034"/>
      <c r="AJ57" s="1037"/>
      <c r="AK57" s="1028"/>
      <c r="AL57" s="1034"/>
      <c r="AM57" s="1034"/>
      <c r="AN57" s="1046"/>
      <c r="AO57" s="1046"/>
      <c r="AP57" s="1046"/>
      <c r="AQ57" s="1034"/>
      <c r="AR57" s="1043"/>
      <c r="AS57" s="1040"/>
      <c r="AT57" s="1043"/>
      <c r="AU57" s="1040"/>
      <c r="AV57" s="1043"/>
      <c r="AW57" s="1040"/>
      <c r="AX57" s="1046"/>
      <c r="AY57" s="1049"/>
    </row>
    <row r="58" spans="1:51" s="208" customFormat="1" ht="29.25" customHeight="1">
      <c r="A58" s="1021"/>
      <c r="B58" s="1024"/>
      <c r="C58" s="1026" t="s">
        <v>320</v>
      </c>
      <c r="D58" s="141" t="s">
        <v>67</v>
      </c>
      <c r="E58" s="410">
        <v>1659</v>
      </c>
      <c r="F58" s="410">
        <v>1659</v>
      </c>
      <c r="G58" s="411">
        <v>1659</v>
      </c>
      <c r="H58" s="560">
        <v>1659</v>
      </c>
      <c r="I58" s="144"/>
      <c r="J58" s="144"/>
      <c r="K58" s="144"/>
      <c r="L58" s="144"/>
      <c r="M58" s="144"/>
      <c r="N58" s="144"/>
      <c r="O58" s="144"/>
      <c r="P58" s="144"/>
      <c r="Q58" s="144"/>
      <c r="R58" s="372"/>
      <c r="S58" s="968"/>
      <c r="T58" s="149">
        <v>0</v>
      </c>
      <c r="U58" s="144">
        <v>84</v>
      </c>
      <c r="V58" s="144"/>
      <c r="W58" s="144"/>
      <c r="X58" s="144"/>
      <c r="Y58" s="144"/>
      <c r="Z58" s="144"/>
      <c r="AA58" s="144"/>
      <c r="AB58" s="144"/>
      <c r="AC58" s="144"/>
      <c r="AD58" s="144"/>
      <c r="AE58" s="144"/>
      <c r="AF58" s="968"/>
      <c r="AG58" s="1029" t="s">
        <v>320</v>
      </c>
      <c r="AH58" s="1032" t="s">
        <v>303</v>
      </c>
      <c r="AI58" s="1032" t="s">
        <v>303</v>
      </c>
      <c r="AJ58" s="1035" t="s">
        <v>443</v>
      </c>
      <c r="AK58" s="1026" t="s">
        <v>320</v>
      </c>
      <c r="AL58" s="1032" t="s">
        <v>303</v>
      </c>
      <c r="AM58" s="1032" t="s">
        <v>441</v>
      </c>
      <c r="AN58" s="1044">
        <v>388154.31397454499</v>
      </c>
      <c r="AO58" s="1044">
        <v>183970.6498574955</v>
      </c>
      <c r="AP58" s="1044">
        <v>204183.66411704945</v>
      </c>
      <c r="AQ58" s="1032" t="s">
        <v>303</v>
      </c>
      <c r="AR58" s="1041" t="s">
        <v>336</v>
      </c>
      <c r="AS58" s="1038">
        <v>388154.31397454499</v>
      </c>
      <c r="AT58" s="1041" t="s">
        <v>336</v>
      </c>
      <c r="AU58" s="1038">
        <v>388154.31397454499</v>
      </c>
      <c r="AV58" s="1041" t="s">
        <v>337</v>
      </c>
      <c r="AW58" s="1038">
        <v>388154.31397454499</v>
      </c>
      <c r="AX58" s="1044">
        <v>388154.31397454499</v>
      </c>
      <c r="AY58" s="1047"/>
    </row>
    <row r="59" spans="1:51" s="208" customFormat="1" ht="29.25" customHeight="1">
      <c r="A59" s="1021"/>
      <c r="B59" s="1024"/>
      <c r="C59" s="1027"/>
      <c r="D59" s="142" t="s">
        <v>6</v>
      </c>
      <c r="E59" s="374">
        <v>279697211</v>
      </c>
      <c r="F59" s="374">
        <v>279697211</v>
      </c>
      <c r="G59" s="373">
        <v>279697211</v>
      </c>
      <c r="H59" s="376">
        <v>281540107</v>
      </c>
      <c r="I59" s="375"/>
      <c r="J59" s="375"/>
      <c r="K59" s="375"/>
      <c r="L59" s="375"/>
      <c r="M59" s="376"/>
      <c r="N59" s="376"/>
      <c r="O59" s="376"/>
      <c r="P59" s="376"/>
      <c r="Q59" s="376"/>
      <c r="R59" s="376"/>
      <c r="S59" s="969"/>
      <c r="T59" s="377">
        <v>0</v>
      </c>
      <c r="U59" s="535">
        <v>158753486</v>
      </c>
      <c r="V59" s="375"/>
      <c r="W59" s="375"/>
      <c r="X59" s="375"/>
      <c r="Y59" s="375"/>
      <c r="Z59" s="376"/>
      <c r="AA59" s="376"/>
      <c r="AB59" s="376"/>
      <c r="AC59" s="376"/>
      <c r="AD59" s="376"/>
      <c r="AE59" s="376"/>
      <c r="AF59" s="969"/>
      <c r="AG59" s="1030"/>
      <c r="AH59" s="1033"/>
      <c r="AI59" s="1033"/>
      <c r="AJ59" s="1036"/>
      <c r="AK59" s="1027"/>
      <c r="AL59" s="1033"/>
      <c r="AM59" s="1033"/>
      <c r="AN59" s="1045"/>
      <c r="AO59" s="1045"/>
      <c r="AP59" s="1045"/>
      <c r="AQ59" s="1033"/>
      <c r="AR59" s="1042"/>
      <c r="AS59" s="1039"/>
      <c r="AT59" s="1042"/>
      <c r="AU59" s="1039"/>
      <c r="AV59" s="1042"/>
      <c r="AW59" s="1039"/>
      <c r="AX59" s="1045"/>
      <c r="AY59" s="1048"/>
    </row>
    <row r="60" spans="1:51" s="208" customFormat="1" ht="29.25" customHeight="1">
      <c r="A60" s="1021"/>
      <c r="B60" s="1024"/>
      <c r="C60" s="1027"/>
      <c r="D60" s="142" t="s">
        <v>68</v>
      </c>
      <c r="E60" s="146">
        <v>83</v>
      </c>
      <c r="F60" s="146">
        <v>83</v>
      </c>
      <c r="G60" s="145">
        <v>83</v>
      </c>
      <c r="H60" s="96">
        <v>83</v>
      </c>
      <c r="I60" s="172"/>
      <c r="J60" s="172"/>
      <c r="K60" s="172"/>
      <c r="L60" s="172"/>
      <c r="M60" s="96"/>
      <c r="N60" s="96"/>
      <c r="O60" s="172"/>
      <c r="P60" s="172"/>
      <c r="Q60" s="172"/>
      <c r="R60" s="378"/>
      <c r="S60" s="969"/>
      <c r="T60" s="145">
        <v>79</v>
      </c>
      <c r="U60" s="96">
        <v>137</v>
      </c>
      <c r="V60" s="172"/>
      <c r="W60" s="172"/>
      <c r="X60" s="172"/>
      <c r="Y60" s="172"/>
      <c r="Z60" s="96"/>
      <c r="AA60" s="96"/>
      <c r="AB60" s="172"/>
      <c r="AC60" s="172"/>
      <c r="AD60" s="376"/>
      <c r="AE60" s="376"/>
      <c r="AF60" s="969"/>
      <c r="AG60" s="1030"/>
      <c r="AH60" s="1033"/>
      <c r="AI60" s="1033"/>
      <c r="AJ60" s="1036"/>
      <c r="AK60" s="1027"/>
      <c r="AL60" s="1033"/>
      <c r="AM60" s="1033"/>
      <c r="AN60" s="1045"/>
      <c r="AO60" s="1045"/>
      <c r="AP60" s="1045"/>
      <c r="AQ60" s="1033"/>
      <c r="AR60" s="1042"/>
      <c r="AS60" s="1039"/>
      <c r="AT60" s="1042"/>
      <c r="AU60" s="1039"/>
      <c r="AV60" s="1042"/>
      <c r="AW60" s="1039"/>
      <c r="AX60" s="1045"/>
      <c r="AY60" s="1048"/>
    </row>
    <row r="61" spans="1:51" s="208" customFormat="1" ht="29.25" customHeight="1">
      <c r="A61" s="1021"/>
      <c r="B61" s="1024"/>
      <c r="C61" s="1027"/>
      <c r="D61" s="142" t="s">
        <v>7</v>
      </c>
      <c r="E61" s="146">
        <v>26940896</v>
      </c>
      <c r="F61" s="146">
        <v>26940896</v>
      </c>
      <c r="G61" s="145">
        <v>26940896</v>
      </c>
      <c r="H61" s="96">
        <v>26940896</v>
      </c>
      <c r="I61" s="172"/>
      <c r="J61" s="172"/>
      <c r="K61" s="172"/>
      <c r="L61" s="172"/>
      <c r="M61" s="96"/>
      <c r="N61" s="96"/>
      <c r="O61" s="172"/>
      <c r="P61" s="172"/>
      <c r="Q61" s="172"/>
      <c r="R61" s="378"/>
      <c r="S61" s="969"/>
      <c r="T61" s="145">
        <v>19228181</v>
      </c>
      <c r="U61" s="96">
        <v>35070191</v>
      </c>
      <c r="V61" s="172"/>
      <c r="W61" s="172"/>
      <c r="X61" s="172"/>
      <c r="Y61" s="172"/>
      <c r="Z61" s="96"/>
      <c r="AA61" s="96"/>
      <c r="AB61" s="172"/>
      <c r="AC61" s="172"/>
      <c r="AD61" s="376"/>
      <c r="AE61" s="376"/>
      <c r="AF61" s="969"/>
      <c r="AG61" s="1030"/>
      <c r="AH61" s="1033"/>
      <c r="AI61" s="1033"/>
      <c r="AJ61" s="1036"/>
      <c r="AK61" s="1027"/>
      <c r="AL61" s="1033"/>
      <c r="AM61" s="1033"/>
      <c r="AN61" s="1045"/>
      <c r="AO61" s="1045"/>
      <c r="AP61" s="1045"/>
      <c r="AQ61" s="1033"/>
      <c r="AR61" s="1042"/>
      <c r="AS61" s="1039"/>
      <c r="AT61" s="1042"/>
      <c r="AU61" s="1039"/>
      <c r="AV61" s="1042"/>
      <c r="AW61" s="1039"/>
      <c r="AX61" s="1045"/>
      <c r="AY61" s="1048"/>
    </row>
    <row r="62" spans="1:51" s="208" customFormat="1" ht="29.25" customHeight="1">
      <c r="A62" s="1021"/>
      <c r="B62" s="1024"/>
      <c r="C62" s="1027"/>
      <c r="D62" s="142" t="s">
        <v>69</v>
      </c>
      <c r="E62" s="174">
        <v>1742</v>
      </c>
      <c r="F62" s="174">
        <v>1742</v>
      </c>
      <c r="G62" s="173">
        <v>1742</v>
      </c>
      <c r="H62" s="175">
        <v>1742</v>
      </c>
      <c r="I62" s="175"/>
      <c r="J62" s="175"/>
      <c r="K62" s="175"/>
      <c r="L62" s="175"/>
      <c r="M62" s="175"/>
      <c r="N62" s="175"/>
      <c r="O62" s="175"/>
      <c r="P62" s="175"/>
      <c r="Q62" s="175"/>
      <c r="R62" s="379"/>
      <c r="S62" s="969"/>
      <c r="T62" s="173">
        <v>79</v>
      </c>
      <c r="U62" s="175">
        <v>221</v>
      </c>
      <c r="V62" s="175"/>
      <c r="W62" s="175"/>
      <c r="X62" s="175"/>
      <c r="Y62" s="175"/>
      <c r="Z62" s="175"/>
      <c r="AA62" s="175"/>
      <c r="AB62" s="175"/>
      <c r="AC62" s="175"/>
      <c r="AD62" s="175"/>
      <c r="AE62" s="175"/>
      <c r="AF62" s="969"/>
      <c r="AG62" s="1030"/>
      <c r="AH62" s="1033"/>
      <c r="AI62" s="1033"/>
      <c r="AJ62" s="1036"/>
      <c r="AK62" s="1027"/>
      <c r="AL62" s="1033"/>
      <c r="AM62" s="1033"/>
      <c r="AN62" s="1045"/>
      <c r="AO62" s="1045"/>
      <c r="AP62" s="1045"/>
      <c r="AQ62" s="1033"/>
      <c r="AR62" s="1042"/>
      <c r="AS62" s="1039"/>
      <c r="AT62" s="1042"/>
      <c r="AU62" s="1039"/>
      <c r="AV62" s="1042"/>
      <c r="AW62" s="1039"/>
      <c r="AX62" s="1045"/>
      <c r="AY62" s="1048"/>
    </row>
    <row r="63" spans="1:51" s="208" customFormat="1" ht="29.25" customHeight="1" thickBot="1">
      <c r="A63" s="1021"/>
      <c r="B63" s="1024"/>
      <c r="C63" s="1028"/>
      <c r="D63" s="150" t="s">
        <v>72</v>
      </c>
      <c r="E63" s="381">
        <v>306638107</v>
      </c>
      <c r="F63" s="381">
        <v>306638107</v>
      </c>
      <c r="G63" s="380">
        <v>306638107</v>
      </c>
      <c r="H63" s="382">
        <v>308481003</v>
      </c>
      <c r="I63" s="382"/>
      <c r="J63" s="382"/>
      <c r="K63" s="382"/>
      <c r="L63" s="382"/>
      <c r="M63" s="382"/>
      <c r="N63" s="382"/>
      <c r="O63" s="382"/>
      <c r="P63" s="382"/>
      <c r="Q63" s="382"/>
      <c r="R63" s="382"/>
      <c r="S63" s="970"/>
      <c r="T63" s="380">
        <v>19228181</v>
      </c>
      <c r="U63" s="536">
        <v>193823677</v>
      </c>
      <c r="V63" s="382"/>
      <c r="W63" s="382"/>
      <c r="X63" s="382"/>
      <c r="Y63" s="382"/>
      <c r="Z63" s="382"/>
      <c r="AA63" s="382"/>
      <c r="AB63" s="382"/>
      <c r="AC63" s="382"/>
      <c r="AD63" s="382"/>
      <c r="AE63" s="382"/>
      <c r="AF63" s="970"/>
      <c r="AG63" s="1031"/>
      <c r="AH63" s="1034"/>
      <c r="AI63" s="1034"/>
      <c r="AJ63" s="1037"/>
      <c r="AK63" s="1028"/>
      <c r="AL63" s="1034"/>
      <c r="AM63" s="1034"/>
      <c r="AN63" s="1046"/>
      <c r="AO63" s="1046"/>
      <c r="AP63" s="1046"/>
      <c r="AQ63" s="1034"/>
      <c r="AR63" s="1043"/>
      <c r="AS63" s="1040"/>
      <c r="AT63" s="1043"/>
      <c r="AU63" s="1040"/>
      <c r="AV63" s="1043"/>
      <c r="AW63" s="1040"/>
      <c r="AX63" s="1046"/>
      <c r="AY63" s="1049"/>
    </row>
    <row r="64" spans="1:51" s="208" customFormat="1" ht="29.25" customHeight="1">
      <c r="A64" s="1021"/>
      <c r="B64" s="1024"/>
      <c r="C64" s="1026" t="s">
        <v>321</v>
      </c>
      <c r="D64" s="141" t="s">
        <v>67</v>
      </c>
      <c r="E64" s="410">
        <v>2470</v>
      </c>
      <c r="F64" s="410">
        <v>2470</v>
      </c>
      <c r="G64" s="411">
        <v>2470</v>
      </c>
      <c r="H64" s="560">
        <v>2470</v>
      </c>
      <c r="I64" s="144"/>
      <c r="J64" s="144"/>
      <c r="K64" s="144"/>
      <c r="L64" s="144"/>
      <c r="M64" s="144"/>
      <c r="N64" s="144"/>
      <c r="O64" s="144"/>
      <c r="P64" s="144"/>
      <c r="Q64" s="144"/>
      <c r="R64" s="372"/>
      <c r="S64" s="968"/>
      <c r="T64" s="149">
        <v>0</v>
      </c>
      <c r="U64" s="144">
        <v>125</v>
      </c>
      <c r="V64" s="144"/>
      <c r="W64" s="144"/>
      <c r="X64" s="144"/>
      <c r="Y64" s="144"/>
      <c r="Z64" s="144"/>
      <c r="AA64" s="144"/>
      <c r="AB64" s="144"/>
      <c r="AC64" s="144"/>
      <c r="AD64" s="144"/>
      <c r="AE64" s="144"/>
      <c r="AF64" s="968"/>
      <c r="AG64" s="1029" t="s">
        <v>321</v>
      </c>
      <c r="AH64" s="1032" t="s">
        <v>303</v>
      </c>
      <c r="AI64" s="1032" t="s">
        <v>303</v>
      </c>
      <c r="AJ64" s="1035" t="s">
        <v>443</v>
      </c>
      <c r="AK64" s="1026" t="s">
        <v>321</v>
      </c>
      <c r="AL64" s="1032" t="s">
        <v>303</v>
      </c>
      <c r="AM64" s="1032" t="s">
        <v>441</v>
      </c>
      <c r="AN64" s="1044">
        <v>840955.00195741584</v>
      </c>
      <c r="AO64" s="1044">
        <v>396681.76749088668</v>
      </c>
      <c r="AP64" s="1044">
        <v>444273.23446652916</v>
      </c>
      <c r="AQ64" s="1032" t="s">
        <v>303</v>
      </c>
      <c r="AR64" s="1041" t="s">
        <v>336</v>
      </c>
      <c r="AS64" s="1038">
        <v>840955.00195741584</v>
      </c>
      <c r="AT64" s="1041" t="s">
        <v>336</v>
      </c>
      <c r="AU64" s="1038">
        <v>840955.00195741584</v>
      </c>
      <c r="AV64" s="1041" t="s">
        <v>337</v>
      </c>
      <c r="AW64" s="1038">
        <v>840955.00195741584</v>
      </c>
      <c r="AX64" s="1044">
        <v>840955.00195741584</v>
      </c>
      <c r="AY64" s="1047"/>
    </row>
    <row r="65" spans="1:51" s="208" customFormat="1" ht="29.25" customHeight="1">
      <c r="A65" s="1021"/>
      <c r="B65" s="1024"/>
      <c r="C65" s="1027"/>
      <c r="D65" s="142" t="s">
        <v>6</v>
      </c>
      <c r="E65" s="374">
        <v>416476521</v>
      </c>
      <c r="F65" s="374">
        <v>416476521</v>
      </c>
      <c r="G65" s="373">
        <v>416476521</v>
      </c>
      <c r="H65" s="376">
        <v>419220643</v>
      </c>
      <c r="I65" s="375"/>
      <c r="J65" s="375"/>
      <c r="K65" s="375"/>
      <c r="L65" s="375"/>
      <c r="M65" s="376"/>
      <c r="N65" s="376"/>
      <c r="O65" s="376"/>
      <c r="P65" s="376"/>
      <c r="Q65" s="376"/>
      <c r="R65" s="376"/>
      <c r="S65" s="969"/>
      <c r="T65" s="377">
        <v>0</v>
      </c>
      <c r="U65" s="535">
        <v>236388126</v>
      </c>
      <c r="V65" s="375"/>
      <c r="W65" s="375"/>
      <c r="X65" s="375"/>
      <c r="Y65" s="375"/>
      <c r="Z65" s="376"/>
      <c r="AA65" s="376"/>
      <c r="AB65" s="376"/>
      <c r="AC65" s="376"/>
      <c r="AD65" s="376"/>
      <c r="AE65" s="376"/>
      <c r="AF65" s="969"/>
      <c r="AG65" s="1030"/>
      <c r="AH65" s="1033"/>
      <c r="AI65" s="1033"/>
      <c r="AJ65" s="1036"/>
      <c r="AK65" s="1027"/>
      <c r="AL65" s="1033"/>
      <c r="AM65" s="1033"/>
      <c r="AN65" s="1045"/>
      <c r="AO65" s="1045"/>
      <c r="AP65" s="1045"/>
      <c r="AQ65" s="1033"/>
      <c r="AR65" s="1042"/>
      <c r="AS65" s="1039"/>
      <c r="AT65" s="1042"/>
      <c r="AU65" s="1039"/>
      <c r="AV65" s="1042"/>
      <c r="AW65" s="1039"/>
      <c r="AX65" s="1045"/>
      <c r="AY65" s="1048"/>
    </row>
    <row r="66" spans="1:51" s="208" customFormat="1" ht="29.25" customHeight="1">
      <c r="A66" s="1021"/>
      <c r="B66" s="1024"/>
      <c r="C66" s="1027"/>
      <c r="D66" s="142" t="s">
        <v>68</v>
      </c>
      <c r="E66" s="146">
        <v>188</v>
      </c>
      <c r="F66" s="146">
        <v>188</v>
      </c>
      <c r="G66" s="145">
        <v>188</v>
      </c>
      <c r="H66" s="96">
        <v>188</v>
      </c>
      <c r="I66" s="172"/>
      <c r="J66" s="172"/>
      <c r="K66" s="172"/>
      <c r="L66" s="172"/>
      <c r="M66" s="96"/>
      <c r="N66" s="96"/>
      <c r="O66" s="172"/>
      <c r="P66" s="172"/>
      <c r="Q66" s="172"/>
      <c r="R66" s="378"/>
      <c r="S66" s="969"/>
      <c r="T66" s="145">
        <v>15</v>
      </c>
      <c r="U66" s="96">
        <v>26</v>
      </c>
      <c r="V66" s="172"/>
      <c r="W66" s="172"/>
      <c r="X66" s="172"/>
      <c r="Y66" s="172"/>
      <c r="Z66" s="96"/>
      <c r="AA66" s="96"/>
      <c r="AB66" s="172"/>
      <c r="AC66" s="172"/>
      <c r="AD66" s="376"/>
      <c r="AE66" s="376"/>
      <c r="AF66" s="969"/>
      <c r="AG66" s="1030"/>
      <c r="AH66" s="1033"/>
      <c r="AI66" s="1033"/>
      <c r="AJ66" s="1036"/>
      <c r="AK66" s="1027"/>
      <c r="AL66" s="1033"/>
      <c r="AM66" s="1033"/>
      <c r="AN66" s="1045"/>
      <c r="AO66" s="1045"/>
      <c r="AP66" s="1045"/>
      <c r="AQ66" s="1033"/>
      <c r="AR66" s="1042"/>
      <c r="AS66" s="1039"/>
      <c r="AT66" s="1042"/>
      <c r="AU66" s="1039"/>
      <c r="AV66" s="1042"/>
      <c r="AW66" s="1039"/>
      <c r="AX66" s="1045"/>
      <c r="AY66" s="1048"/>
    </row>
    <row r="67" spans="1:51" s="208" customFormat="1" ht="29.25" customHeight="1">
      <c r="A67" s="1021"/>
      <c r="B67" s="1024"/>
      <c r="C67" s="1027"/>
      <c r="D67" s="142" t="s">
        <v>7</v>
      </c>
      <c r="E67" s="146">
        <v>61196391</v>
      </c>
      <c r="F67" s="146">
        <v>61196391</v>
      </c>
      <c r="G67" s="145">
        <v>61196391</v>
      </c>
      <c r="H67" s="96">
        <v>61196391</v>
      </c>
      <c r="I67" s="172"/>
      <c r="J67" s="172"/>
      <c r="K67" s="172"/>
      <c r="L67" s="172"/>
      <c r="M67" s="96"/>
      <c r="N67" s="96"/>
      <c r="O67" s="172"/>
      <c r="P67" s="172"/>
      <c r="Q67" s="172"/>
      <c r="R67" s="378"/>
      <c r="S67" s="969"/>
      <c r="T67" s="145">
        <v>3662511</v>
      </c>
      <c r="U67" s="96">
        <v>6680036</v>
      </c>
      <c r="V67" s="172"/>
      <c r="W67" s="172"/>
      <c r="X67" s="172"/>
      <c r="Y67" s="172"/>
      <c r="Z67" s="96"/>
      <c r="AA67" s="96"/>
      <c r="AB67" s="172"/>
      <c r="AC67" s="172"/>
      <c r="AD67" s="376"/>
      <c r="AE67" s="376"/>
      <c r="AF67" s="969"/>
      <c r="AG67" s="1030"/>
      <c r="AH67" s="1033"/>
      <c r="AI67" s="1033"/>
      <c r="AJ67" s="1036"/>
      <c r="AK67" s="1027"/>
      <c r="AL67" s="1033"/>
      <c r="AM67" s="1033"/>
      <c r="AN67" s="1045"/>
      <c r="AO67" s="1045"/>
      <c r="AP67" s="1045"/>
      <c r="AQ67" s="1033"/>
      <c r="AR67" s="1042"/>
      <c r="AS67" s="1039"/>
      <c r="AT67" s="1042"/>
      <c r="AU67" s="1039"/>
      <c r="AV67" s="1042"/>
      <c r="AW67" s="1039"/>
      <c r="AX67" s="1045"/>
      <c r="AY67" s="1048"/>
    </row>
    <row r="68" spans="1:51" s="208" customFormat="1" ht="29.25" customHeight="1">
      <c r="A68" s="1021"/>
      <c r="B68" s="1024"/>
      <c r="C68" s="1027"/>
      <c r="D68" s="142" t="s">
        <v>69</v>
      </c>
      <c r="E68" s="174">
        <v>2658</v>
      </c>
      <c r="F68" s="174">
        <v>2658</v>
      </c>
      <c r="G68" s="173">
        <v>2658</v>
      </c>
      <c r="H68" s="175">
        <v>2658</v>
      </c>
      <c r="I68" s="175"/>
      <c r="J68" s="175"/>
      <c r="K68" s="175"/>
      <c r="L68" s="175"/>
      <c r="M68" s="175"/>
      <c r="N68" s="175"/>
      <c r="O68" s="175"/>
      <c r="P68" s="175"/>
      <c r="Q68" s="175"/>
      <c r="R68" s="379"/>
      <c r="S68" s="969"/>
      <c r="T68" s="173">
        <v>15</v>
      </c>
      <c r="U68" s="175">
        <v>151</v>
      </c>
      <c r="V68" s="175"/>
      <c r="W68" s="175"/>
      <c r="X68" s="175"/>
      <c r="Y68" s="175"/>
      <c r="Z68" s="175"/>
      <c r="AA68" s="175"/>
      <c r="AB68" s="175"/>
      <c r="AC68" s="175"/>
      <c r="AD68" s="175"/>
      <c r="AE68" s="175"/>
      <c r="AF68" s="969"/>
      <c r="AG68" s="1030"/>
      <c r="AH68" s="1033"/>
      <c r="AI68" s="1033"/>
      <c r="AJ68" s="1036"/>
      <c r="AK68" s="1027"/>
      <c r="AL68" s="1033"/>
      <c r="AM68" s="1033"/>
      <c r="AN68" s="1045"/>
      <c r="AO68" s="1045"/>
      <c r="AP68" s="1045"/>
      <c r="AQ68" s="1033"/>
      <c r="AR68" s="1042"/>
      <c r="AS68" s="1039"/>
      <c r="AT68" s="1042"/>
      <c r="AU68" s="1039"/>
      <c r="AV68" s="1042"/>
      <c r="AW68" s="1039"/>
      <c r="AX68" s="1045"/>
      <c r="AY68" s="1048"/>
    </row>
    <row r="69" spans="1:51" s="208" customFormat="1" ht="29.25" customHeight="1" thickBot="1">
      <c r="A69" s="1021"/>
      <c r="B69" s="1024"/>
      <c r="C69" s="1028"/>
      <c r="D69" s="150" t="s">
        <v>72</v>
      </c>
      <c r="E69" s="381">
        <v>477672912</v>
      </c>
      <c r="F69" s="381">
        <v>477672912</v>
      </c>
      <c r="G69" s="380">
        <v>477672912</v>
      </c>
      <c r="H69" s="382">
        <v>480417034</v>
      </c>
      <c r="I69" s="382"/>
      <c r="J69" s="382"/>
      <c r="K69" s="382"/>
      <c r="L69" s="382"/>
      <c r="M69" s="382"/>
      <c r="N69" s="382"/>
      <c r="O69" s="382"/>
      <c r="P69" s="382"/>
      <c r="Q69" s="382"/>
      <c r="R69" s="382"/>
      <c r="S69" s="970"/>
      <c r="T69" s="380">
        <v>3662511</v>
      </c>
      <c r="U69" s="536">
        <v>243068162</v>
      </c>
      <c r="V69" s="382"/>
      <c r="W69" s="382"/>
      <c r="X69" s="382"/>
      <c r="Y69" s="382"/>
      <c r="Z69" s="382"/>
      <c r="AA69" s="382"/>
      <c r="AB69" s="382"/>
      <c r="AC69" s="382"/>
      <c r="AD69" s="382"/>
      <c r="AE69" s="382"/>
      <c r="AF69" s="970"/>
      <c r="AG69" s="1031"/>
      <c r="AH69" s="1034"/>
      <c r="AI69" s="1034"/>
      <c r="AJ69" s="1037"/>
      <c r="AK69" s="1028"/>
      <c r="AL69" s="1034"/>
      <c r="AM69" s="1034"/>
      <c r="AN69" s="1046"/>
      <c r="AO69" s="1046"/>
      <c r="AP69" s="1046"/>
      <c r="AQ69" s="1034"/>
      <c r="AR69" s="1043"/>
      <c r="AS69" s="1040"/>
      <c r="AT69" s="1043"/>
      <c r="AU69" s="1040"/>
      <c r="AV69" s="1043"/>
      <c r="AW69" s="1040"/>
      <c r="AX69" s="1046"/>
      <c r="AY69" s="1049"/>
    </row>
    <row r="70" spans="1:51" s="208" customFormat="1" ht="29.25" customHeight="1">
      <c r="A70" s="1021"/>
      <c r="B70" s="1024"/>
      <c r="C70" s="1026" t="s">
        <v>322</v>
      </c>
      <c r="D70" s="141" t="s">
        <v>67</v>
      </c>
      <c r="E70" s="410">
        <v>4447</v>
      </c>
      <c r="F70" s="410">
        <v>4447</v>
      </c>
      <c r="G70" s="411">
        <v>4447</v>
      </c>
      <c r="H70" s="560">
        <v>4447</v>
      </c>
      <c r="I70" s="144"/>
      <c r="J70" s="144"/>
      <c r="K70" s="144"/>
      <c r="L70" s="144"/>
      <c r="M70" s="144"/>
      <c r="N70" s="144"/>
      <c r="O70" s="144"/>
      <c r="P70" s="144"/>
      <c r="Q70" s="144"/>
      <c r="R70" s="372"/>
      <c r="S70" s="968"/>
      <c r="T70" s="149">
        <v>0</v>
      </c>
      <c r="U70" s="144">
        <v>225</v>
      </c>
      <c r="V70" s="144"/>
      <c r="W70" s="144"/>
      <c r="X70" s="144"/>
      <c r="Y70" s="144"/>
      <c r="Z70" s="144"/>
      <c r="AA70" s="144"/>
      <c r="AB70" s="144"/>
      <c r="AC70" s="144"/>
      <c r="AD70" s="144"/>
      <c r="AE70" s="144"/>
      <c r="AF70" s="968"/>
      <c r="AG70" s="1029" t="s">
        <v>322</v>
      </c>
      <c r="AH70" s="1032" t="s">
        <v>303</v>
      </c>
      <c r="AI70" s="1032" t="s">
        <v>303</v>
      </c>
      <c r="AJ70" s="1035" t="s">
        <v>443</v>
      </c>
      <c r="AK70" s="1026" t="s">
        <v>322</v>
      </c>
      <c r="AL70" s="1032" t="s">
        <v>303</v>
      </c>
      <c r="AM70" s="1032" t="s">
        <v>441</v>
      </c>
      <c r="AN70" s="1044">
        <v>1229902.4692073721</v>
      </c>
      <c r="AO70" s="1044">
        <v>579045.68833276886</v>
      </c>
      <c r="AP70" s="1044">
        <v>650856.7808746032</v>
      </c>
      <c r="AQ70" s="1032" t="s">
        <v>303</v>
      </c>
      <c r="AR70" s="1041" t="s">
        <v>336</v>
      </c>
      <c r="AS70" s="1038">
        <v>1229902.4692073721</v>
      </c>
      <c r="AT70" s="1041" t="s">
        <v>336</v>
      </c>
      <c r="AU70" s="1038">
        <v>1229902.4692073721</v>
      </c>
      <c r="AV70" s="1041" t="s">
        <v>337</v>
      </c>
      <c r="AW70" s="1038">
        <v>1229902.4692073721</v>
      </c>
      <c r="AX70" s="1044">
        <v>1229902.4692073721</v>
      </c>
      <c r="AY70" s="1047"/>
    </row>
    <row r="71" spans="1:51" s="208" customFormat="1" ht="29.25" customHeight="1">
      <c r="A71" s="1021"/>
      <c r="B71" s="1024"/>
      <c r="C71" s="1027"/>
      <c r="D71" s="142" t="s">
        <v>6</v>
      </c>
      <c r="E71" s="374">
        <v>750143883</v>
      </c>
      <c r="F71" s="374">
        <v>750143883</v>
      </c>
      <c r="G71" s="373">
        <v>750143883</v>
      </c>
      <c r="H71" s="376">
        <v>755086504</v>
      </c>
      <c r="I71" s="375"/>
      <c r="J71" s="375"/>
      <c r="K71" s="375"/>
      <c r="L71" s="375"/>
      <c r="M71" s="376"/>
      <c r="N71" s="376"/>
      <c r="O71" s="376"/>
      <c r="P71" s="376"/>
      <c r="Q71" s="376"/>
      <c r="R71" s="376"/>
      <c r="S71" s="969"/>
      <c r="T71" s="377">
        <v>0</v>
      </c>
      <c r="U71" s="535">
        <v>425774557</v>
      </c>
      <c r="V71" s="375"/>
      <c r="W71" s="375"/>
      <c r="X71" s="375"/>
      <c r="Y71" s="375"/>
      <c r="Z71" s="376"/>
      <c r="AA71" s="376"/>
      <c r="AB71" s="376"/>
      <c r="AC71" s="376"/>
      <c r="AD71" s="376"/>
      <c r="AE71" s="376"/>
      <c r="AF71" s="969"/>
      <c r="AG71" s="1030"/>
      <c r="AH71" s="1033"/>
      <c r="AI71" s="1033"/>
      <c r="AJ71" s="1036"/>
      <c r="AK71" s="1027"/>
      <c r="AL71" s="1033"/>
      <c r="AM71" s="1033"/>
      <c r="AN71" s="1045"/>
      <c r="AO71" s="1045"/>
      <c r="AP71" s="1045"/>
      <c r="AQ71" s="1033"/>
      <c r="AR71" s="1042"/>
      <c r="AS71" s="1039"/>
      <c r="AT71" s="1042"/>
      <c r="AU71" s="1039"/>
      <c r="AV71" s="1042"/>
      <c r="AW71" s="1039"/>
      <c r="AX71" s="1045"/>
      <c r="AY71" s="1048"/>
    </row>
    <row r="72" spans="1:51" s="208" customFormat="1" ht="29.25" customHeight="1">
      <c r="A72" s="1021"/>
      <c r="B72" s="1024"/>
      <c r="C72" s="1027"/>
      <c r="D72" s="142" t="s">
        <v>68</v>
      </c>
      <c r="E72" s="146">
        <v>217</v>
      </c>
      <c r="F72" s="146">
        <v>217</v>
      </c>
      <c r="G72" s="145">
        <v>217</v>
      </c>
      <c r="H72" s="96">
        <v>217</v>
      </c>
      <c r="I72" s="172"/>
      <c r="J72" s="172"/>
      <c r="K72" s="172"/>
      <c r="L72" s="172"/>
      <c r="M72" s="96"/>
      <c r="N72" s="96"/>
      <c r="O72" s="172"/>
      <c r="P72" s="172"/>
      <c r="Q72" s="172"/>
      <c r="R72" s="378"/>
      <c r="S72" s="969"/>
      <c r="T72" s="145">
        <v>457</v>
      </c>
      <c r="U72" s="96">
        <v>800</v>
      </c>
      <c r="V72" s="172"/>
      <c r="W72" s="172"/>
      <c r="X72" s="172"/>
      <c r="Y72" s="172"/>
      <c r="Z72" s="96"/>
      <c r="AA72" s="96"/>
      <c r="AB72" s="172"/>
      <c r="AC72" s="172"/>
      <c r="AD72" s="376"/>
      <c r="AE72" s="376"/>
      <c r="AF72" s="969"/>
      <c r="AG72" s="1030"/>
      <c r="AH72" s="1033"/>
      <c r="AI72" s="1033"/>
      <c r="AJ72" s="1036"/>
      <c r="AK72" s="1027"/>
      <c r="AL72" s="1033"/>
      <c r="AM72" s="1033"/>
      <c r="AN72" s="1045"/>
      <c r="AO72" s="1045"/>
      <c r="AP72" s="1045"/>
      <c r="AQ72" s="1033"/>
      <c r="AR72" s="1042"/>
      <c r="AS72" s="1039"/>
      <c r="AT72" s="1042"/>
      <c r="AU72" s="1039"/>
      <c r="AV72" s="1042"/>
      <c r="AW72" s="1039"/>
      <c r="AX72" s="1045"/>
      <c r="AY72" s="1048"/>
    </row>
    <row r="73" spans="1:51" s="208" customFormat="1" ht="29.25" customHeight="1">
      <c r="A73" s="1021"/>
      <c r="B73" s="1024"/>
      <c r="C73" s="1027"/>
      <c r="D73" s="142" t="s">
        <v>7</v>
      </c>
      <c r="E73" s="146">
        <v>70176689</v>
      </c>
      <c r="F73" s="146">
        <v>70176689</v>
      </c>
      <c r="G73" s="145">
        <v>70176689</v>
      </c>
      <c r="H73" s="96">
        <v>70176689</v>
      </c>
      <c r="I73" s="172"/>
      <c r="J73" s="172"/>
      <c r="K73" s="172"/>
      <c r="L73" s="172"/>
      <c r="M73" s="96"/>
      <c r="N73" s="96"/>
      <c r="O73" s="172"/>
      <c r="P73" s="172"/>
      <c r="Q73" s="172"/>
      <c r="R73" s="378"/>
      <c r="S73" s="969"/>
      <c r="T73" s="145">
        <v>111873052</v>
      </c>
      <c r="U73" s="96">
        <v>204044748</v>
      </c>
      <c r="V73" s="172"/>
      <c r="W73" s="172"/>
      <c r="X73" s="172"/>
      <c r="Y73" s="172"/>
      <c r="Z73" s="96"/>
      <c r="AA73" s="96"/>
      <c r="AB73" s="172"/>
      <c r="AC73" s="172"/>
      <c r="AD73" s="376"/>
      <c r="AE73" s="376"/>
      <c r="AF73" s="969"/>
      <c r="AG73" s="1030"/>
      <c r="AH73" s="1033"/>
      <c r="AI73" s="1033"/>
      <c r="AJ73" s="1036"/>
      <c r="AK73" s="1027"/>
      <c r="AL73" s="1033"/>
      <c r="AM73" s="1033"/>
      <c r="AN73" s="1045"/>
      <c r="AO73" s="1045"/>
      <c r="AP73" s="1045"/>
      <c r="AQ73" s="1033"/>
      <c r="AR73" s="1042"/>
      <c r="AS73" s="1039"/>
      <c r="AT73" s="1042"/>
      <c r="AU73" s="1039"/>
      <c r="AV73" s="1042"/>
      <c r="AW73" s="1039"/>
      <c r="AX73" s="1045"/>
      <c r="AY73" s="1048"/>
    </row>
    <row r="74" spans="1:51" s="208" customFormat="1" ht="29.25" customHeight="1">
      <c r="A74" s="1021"/>
      <c r="B74" s="1024"/>
      <c r="C74" s="1027"/>
      <c r="D74" s="142" t="s">
        <v>69</v>
      </c>
      <c r="E74" s="174">
        <v>4664</v>
      </c>
      <c r="F74" s="174">
        <v>4664</v>
      </c>
      <c r="G74" s="173">
        <v>4664</v>
      </c>
      <c r="H74" s="175">
        <v>4664</v>
      </c>
      <c r="I74" s="175"/>
      <c r="J74" s="175"/>
      <c r="K74" s="175"/>
      <c r="L74" s="175"/>
      <c r="M74" s="175"/>
      <c r="N74" s="175"/>
      <c r="O74" s="175"/>
      <c r="P74" s="175"/>
      <c r="Q74" s="175"/>
      <c r="R74" s="379"/>
      <c r="S74" s="969"/>
      <c r="T74" s="173">
        <v>457</v>
      </c>
      <c r="U74" s="175">
        <v>1025</v>
      </c>
      <c r="V74" s="175"/>
      <c r="W74" s="175"/>
      <c r="X74" s="175"/>
      <c r="Y74" s="175"/>
      <c r="Z74" s="175"/>
      <c r="AA74" s="175"/>
      <c r="AB74" s="175"/>
      <c r="AC74" s="175"/>
      <c r="AD74" s="175"/>
      <c r="AE74" s="175"/>
      <c r="AF74" s="969"/>
      <c r="AG74" s="1030"/>
      <c r="AH74" s="1033"/>
      <c r="AI74" s="1033"/>
      <c r="AJ74" s="1036"/>
      <c r="AK74" s="1027"/>
      <c r="AL74" s="1033"/>
      <c r="AM74" s="1033"/>
      <c r="AN74" s="1045"/>
      <c r="AO74" s="1045"/>
      <c r="AP74" s="1045"/>
      <c r="AQ74" s="1033"/>
      <c r="AR74" s="1042"/>
      <c r="AS74" s="1039"/>
      <c r="AT74" s="1042"/>
      <c r="AU74" s="1039"/>
      <c r="AV74" s="1042"/>
      <c r="AW74" s="1039"/>
      <c r="AX74" s="1045"/>
      <c r="AY74" s="1048"/>
    </row>
    <row r="75" spans="1:51" s="208" customFormat="1" ht="29.25" customHeight="1" thickBot="1">
      <c r="A75" s="1021"/>
      <c r="B75" s="1024"/>
      <c r="C75" s="1028"/>
      <c r="D75" s="150" t="s">
        <v>72</v>
      </c>
      <c r="E75" s="381">
        <v>820320572</v>
      </c>
      <c r="F75" s="381">
        <v>820320572</v>
      </c>
      <c r="G75" s="380">
        <v>820320572</v>
      </c>
      <c r="H75" s="382">
        <v>825263193</v>
      </c>
      <c r="I75" s="382"/>
      <c r="J75" s="382"/>
      <c r="K75" s="382"/>
      <c r="L75" s="382"/>
      <c r="M75" s="382"/>
      <c r="N75" s="382"/>
      <c r="O75" s="382"/>
      <c r="P75" s="382"/>
      <c r="Q75" s="382"/>
      <c r="R75" s="382"/>
      <c r="S75" s="970"/>
      <c r="T75" s="380">
        <v>111873052</v>
      </c>
      <c r="U75" s="536">
        <v>629819305</v>
      </c>
      <c r="V75" s="382"/>
      <c r="W75" s="382"/>
      <c r="X75" s="382"/>
      <c r="Y75" s="382"/>
      <c r="Z75" s="382"/>
      <c r="AA75" s="382"/>
      <c r="AB75" s="382"/>
      <c r="AC75" s="382"/>
      <c r="AD75" s="382"/>
      <c r="AE75" s="382"/>
      <c r="AF75" s="970"/>
      <c r="AG75" s="1031"/>
      <c r="AH75" s="1034"/>
      <c r="AI75" s="1034"/>
      <c r="AJ75" s="1037"/>
      <c r="AK75" s="1028"/>
      <c r="AL75" s="1034"/>
      <c r="AM75" s="1034"/>
      <c r="AN75" s="1046"/>
      <c r="AO75" s="1046"/>
      <c r="AP75" s="1046"/>
      <c r="AQ75" s="1034"/>
      <c r="AR75" s="1043"/>
      <c r="AS75" s="1040"/>
      <c r="AT75" s="1043"/>
      <c r="AU75" s="1040"/>
      <c r="AV75" s="1043"/>
      <c r="AW75" s="1040"/>
      <c r="AX75" s="1046"/>
      <c r="AY75" s="1049"/>
    </row>
    <row r="76" spans="1:51" s="208" customFormat="1" ht="29.25" customHeight="1">
      <c r="A76" s="1021"/>
      <c r="B76" s="1024"/>
      <c r="C76" s="1026" t="s">
        <v>323</v>
      </c>
      <c r="D76" s="141" t="s">
        <v>67</v>
      </c>
      <c r="E76" s="410">
        <v>927</v>
      </c>
      <c r="F76" s="410">
        <v>927</v>
      </c>
      <c r="G76" s="411">
        <v>927</v>
      </c>
      <c r="H76" s="560">
        <v>927</v>
      </c>
      <c r="I76" s="144"/>
      <c r="J76" s="144"/>
      <c r="K76" s="144"/>
      <c r="L76" s="144"/>
      <c r="M76" s="144"/>
      <c r="N76" s="144"/>
      <c r="O76" s="144"/>
      <c r="P76" s="144"/>
      <c r="Q76" s="144"/>
      <c r="R76" s="372"/>
      <c r="S76" s="968"/>
      <c r="T76" s="149">
        <v>0</v>
      </c>
      <c r="U76" s="144">
        <v>47</v>
      </c>
      <c r="V76" s="144"/>
      <c r="W76" s="144"/>
      <c r="X76" s="144"/>
      <c r="Y76" s="144"/>
      <c r="Z76" s="144"/>
      <c r="AA76" s="144"/>
      <c r="AB76" s="144"/>
      <c r="AC76" s="144"/>
      <c r="AD76" s="144"/>
      <c r="AE76" s="144"/>
      <c r="AF76" s="968"/>
      <c r="AG76" s="1029" t="s">
        <v>323</v>
      </c>
      <c r="AH76" s="1032" t="s">
        <v>303</v>
      </c>
      <c r="AI76" s="1032" t="s">
        <v>303</v>
      </c>
      <c r="AJ76" s="1035" t="s">
        <v>443</v>
      </c>
      <c r="AK76" s="1026" t="s">
        <v>323</v>
      </c>
      <c r="AL76" s="1032" t="s">
        <v>303</v>
      </c>
      <c r="AM76" s="1032" t="s">
        <v>441</v>
      </c>
      <c r="AN76" s="1044">
        <v>138604.63039371918</v>
      </c>
      <c r="AO76" s="1044">
        <v>65262.592396604639</v>
      </c>
      <c r="AP76" s="1044">
        <v>73342.037997114559</v>
      </c>
      <c r="AQ76" s="1032" t="s">
        <v>303</v>
      </c>
      <c r="AR76" s="1041" t="s">
        <v>336</v>
      </c>
      <c r="AS76" s="1038">
        <v>138604.63039371918</v>
      </c>
      <c r="AT76" s="1041" t="s">
        <v>336</v>
      </c>
      <c r="AU76" s="1038">
        <v>138604.63039371918</v>
      </c>
      <c r="AV76" s="1041" t="s">
        <v>337</v>
      </c>
      <c r="AW76" s="1038">
        <v>138604.63039371918</v>
      </c>
      <c r="AX76" s="1044">
        <v>138604.63039371918</v>
      </c>
      <c r="AY76" s="1047"/>
    </row>
    <row r="77" spans="1:51" s="208" customFormat="1" ht="29.25" customHeight="1">
      <c r="A77" s="1021"/>
      <c r="B77" s="1024"/>
      <c r="C77" s="1027"/>
      <c r="D77" s="142" t="s">
        <v>6</v>
      </c>
      <c r="E77" s="374">
        <v>156307441</v>
      </c>
      <c r="F77" s="374">
        <v>156307441</v>
      </c>
      <c r="G77" s="373">
        <v>156307441</v>
      </c>
      <c r="H77" s="376">
        <v>157337335</v>
      </c>
      <c r="I77" s="375"/>
      <c r="J77" s="375"/>
      <c r="K77" s="375"/>
      <c r="L77" s="375"/>
      <c r="M77" s="376"/>
      <c r="N77" s="376"/>
      <c r="O77" s="376"/>
      <c r="P77" s="376"/>
      <c r="Q77" s="376"/>
      <c r="R77" s="376"/>
      <c r="S77" s="969"/>
      <c r="T77" s="377">
        <v>0</v>
      </c>
      <c r="U77" s="535">
        <v>88718622</v>
      </c>
      <c r="V77" s="375"/>
      <c r="W77" s="375"/>
      <c r="X77" s="375"/>
      <c r="Y77" s="375"/>
      <c r="Z77" s="376"/>
      <c r="AA77" s="376"/>
      <c r="AB77" s="376"/>
      <c r="AC77" s="376"/>
      <c r="AD77" s="376"/>
      <c r="AE77" s="376"/>
      <c r="AF77" s="969"/>
      <c r="AG77" s="1030"/>
      <c r="AH77" s="1033"/>
      <c r="AI77" s="1033"/>
      <c r="AJ77" s="1036"/>
      <c r="AK77" s="1027"/>
      <c r="AL77" s="1033"/>
      <c r="AM77" s="1033"/>
      <c r="AN77" s="1045"/>
      <c r="AO77" s="1045"/>
      <c r="AP77" s="1045"/>
      <c r="AQ77" s="1033"/>
      <c r="AR77" s="1042"/>
      <c r="AS77" s="1039"/>
      <c r="AT77" s="1042"/>
      <c r="AU77" s="1039"/>
      <c r="AV77" s="1042"/>
      <c r="AW77" s="1039"/>
      <c r="AX77" s="1045"/>
      <c r="AY77" s="1048"/>
    </row>
    <row r="78" spans="1:51" s="208" customFormat="1" ht="29.25" customHeight="1">
      <c r="A78" s="1021"/>
      <c r="B78" s="1024"/>
      <c r="C78" s="1027"/>
      <c r="D78" s="142" t="s">
        <v>68</v>
      </c>
      <c r="E78" s="146">
        <v>64</v>
      </c>
      <c r="F78" s="146">
        <v>64</v>
      </c>
      <c r="G78" s="145">
        <v>64</v>
      </c>
      <c r="H78" s="96">
        <v>64</v>
      </c>
      <c r="I78" s="172"/>
      <c r="J78" s="172"/>
      <c r="K78" s="172"/>
      <c r="L78" s="172"/>
      <c r="M78" s="96"/>
      <c r="N78" s="96"/>
      <c r="O78" s="172"/>
      <c r="P78" s="172"/>
      <c r="Q78" s="172"/>
      <c r="R78" s="378"/>
      <c r="S78" s="969"/>
      <c r="T78" s="145">
        <v>8</v>
      </c>
      <c r="U78" s="96">
        <v>13</v>
      </c>
      <c r="V78" s="172"/>
      <c r="W78" s="172"/>
      <c r="X78" s="172"/>
      <c r="Y78" s="172"/>
      <c r="Z78" s="96"/>
      <c r="AA78" s="96"/>
      <c r="AB78" s="172"/>
      <c r="AC78" s="172"/>
      <c r="AD78" s="376"/>
      <c r="AE78" s="376"/>
      <c r="AF78" s="969"/>
      <c r="AG78" s="1030"/>
      <c r="AH78" s="1033"/>
      <c r="AI78" s="1033"/>
      <c r="AJ78" s="1036"/>
      <c r="AK78" s="1027"/>
      <c r="AL78" s="1033"/>
      <c r="AM78" s="1033"/>
      <c r="AN78" s="1045"/>
      <c r="AO78" s="1045"/>
      <c r="AP78" s="1045"/>
      <c r="AQ78" s="1033"/>
      <c r="AR78" s="1042"/>
      <c r="AS78" s="1039"/>
      <c r="AT78" s="1042"/>
      <c r="AU78" s="1039"/>
      <c r="AV78" s="1042"/>
      <c r="AW78" s="1039"/>
      <c r="AX78" s="1045"/>
      <c r="AY78" s="1048"/>
    </row>
    <row r="79" spans="1:51" s="208" customFormat="1" ht="29.25" customHeight="1">
      <c r="A79" s="1021"/>
      <c r="B79" s="1024"/>
      <c r="C79" s="1027"/>
      <c r="D79" s="142" t="s">
        <v>7</v>
      </c>
      <c r="E79" s="146">
        <v>20857468</v>
      </c>
      <c r="F79" s="146">
        <v>20857468</v>
      </c>
      <c r="G79" s="145">
        <v>20857468</v>
      </c>
      <c r="H79" s="96">
        <v>20857468</v>
      </c>
      <c r="I79" s="172"/>
      <c r="J79" s="172"/>
      <c r="K79" s="172"/>
      <c r="L79" s="172"/>
      <c r="M79" s="96"/>
      <c r="N79" s="96"/>
      <c r="O79" s="172"/>
      <c r="P79" s="172"/>
      <c r="Q79" s="172"/>
      <c r="R79" s="378"/>
      <c r="S79" s="969"/>
      <c r="T79" s="145">
        <v>1831255</v>
      </c>
      <c r="U79" s="96">
        <v>3340018</v>
      </c>
      <c r="V79" s="172"/>
      <c r="W79" s="172"/>
      <c r="X79" s="172"/>
      <c r="Y79" s="172"/>
      <c r="Z79" s="96"/>
      <c r="AA79" s="96"/>
      <c r="AB79" s="172"/>
      <c r="AC79" s="172"/>
      <c r="AD79" s="376"/>
      <c r="AE79" s="376"/>
      <c r="AF79" s="969"/>
      <c r="AG79" s="1030"/>
      <c r="AH79" s="1033"/>
      <c r="AI79" s="1033"/>
      <c r="AJ79" s="1036"/>
      <c r="AK79" s="1027"/>
      <c r="AL79" s="1033"/>
      <c r="AM79" s="1033"/>
      <c r="AN79" s="1045"/>
      <c r="AO79" s="1045"/>
      <c r="AP79" s="1045"/>
      <c r="AQ79" s="1033"/>
      <c r="AR79" s="1042"/>
      <c r="AS79" s="1039"/>
      <c r="AT79" s="1042"/>
      <c r="AU79" s="1039"/>
      <c r="AV79" s="1042"/>
      <c r="AW79" s="1039"/>
      <c r="AX79" s="1045"/>
      <c r="AY79" s="1048"/>
    </row>
    <row r="80" spans="1:51" s="208" customFormat="1" ht="29.25" customHeight="1">
      <c r="A80" s="1021"/>
      <c r="B80" s="1024"/>
      <c r="C80" s="1027"/>
      <c r="D80" s="142" t="s">
        <v>69</v>
      </c>
      <c r="E80" s="174">
        <v>991</v>
      </c>
      <c r="F80" s="174">
        <v>991</v>
      </c>
      <c r="G80" s="173">
        <v>991</v>
      </c>
      <c r="H80" s="175">
        <v>991</v>
      </c>
      <c r="I80" s="175"/>
      <c r="J80" s="175"/>
      <c r="K80" s="175"/>
      <c r="L80" s="175"/>
      <c r="M80" s="175"/>
      <c r="N80" s="175"/>
      <c r="O80" s="175"/>
      <c r="P80" s="175"/>
      <c r="Q80" s="175"/>
      <c r="R80" s="379"/>
      <c r="S80" s="969"/>
      <c r="T80" s="173">
        <v>8</v>
      </c>
      <c r="U80" s="175">
        <v>60</v>
      </c>
      <c r="V80" s="175"/>
      <c r="W80" s="175"/>
      <c r="X80" s="175"/>
      <c r="Y80" s="175"/>
      <c r="Z80" s="175"/>
      <c r="AA80" s="175"/>
      <c r="AB80" s="175"/>
      <c r="AC80" s="175"/>
      <c r="AD80" s="175"/>
      <c r="AE80" s="175"/>
      <c r="AF80" s="969"/>
      <c r="AG80" s="1030"/>
      <c r="AH80" s="1033"/>
      <c r="AI80" s="1033"/>
      <c r="AJ80" s="1036"/>
      <c r="AK80" s="1027"/>
      <c r="AL80" s="1033"/>
      <c r="AM80" s="1033"/>
      <c r="AN80" s="1045"/>
      <c r="AO80" s="1045"/>
      <c r="AP80" s="1045"/>
      <c r="AQ80" s="1033"/>
      <c r="AR80" s="1042"/>
      <c r="AS80" s="1039"/>
      <c r="AT80" s="1042"/>
      <c r="AU80" s="1039"/>
      <c r="AV80" s="1042"/>
      <c r="AW80" s="1039"/>
      <c r="AX80" s="1045"/>
      <c r="AY80" s="1048"/>
    </row>
    <row r="81" spans="1:51" s="208" customFormat="1" ht="29.25" customHeight="1" thickBot="1">
      <c r="A81" s="1021"/>
      <c r="B81" s="1024"/>
      <c r="C81" s="1028"/>
      <c r="D81" s="150" t="s">
        <v>72</v>
      </c>
      <c r="E81" s="381">
        <v>177164909</v>
      </c>
      <c r="F81" s="381">
        <v>177164909</v>
      </c>
      <c r="G81" s="380">
        <v>177164909</v>
      </c>
      <c r="H81" s="382">
        <v>178194803</v>
      </c>
      <c r="I81" s="382"/>
      <c r="J81" s="382"/>
      <c r="K81" s="382"/>
      <c r="L81" s="382"/>
      <c r="M81" s="382"/>
      <c r="N81" s="382"/>
      <c r="O81" s="382"/>
      <c r="P81" s="382"/>
      <c r="Q81" s="382"/>
      <c r="R81" s="382"/>
      <c r="S81" s="970"/>
      <c r="T81" s="380">
        <v>1831255</v>
      </c>
      <c r="U81" s="536">
        <v>92058640</v>
      </c>
      <c r="V81" s="382"/>
      <c r="W81" s="382"/>
      <c r="X81" s="382"/>
      <c r="Y81" s="382"/>
      <c r="Z81" s="382"/>
      <c r="AA81" s="382"/>
      <c r="AB81" s="382"/>
      <c r="AC81" s="382"/>
      <c r="AD81" s="382"/>
      <c r="AE81" s="382"/>
      <c r="AF81" s="970"/>
      <c r="AG81" s="1031"/>
      <c r="AH81" s="1034"/>
      <c r="AI81" s="1034"/>
      <c r="AJ81" s="1037"/>
      <c r="AK81" s="1028"/>
      <c r="AL81" s="1034"/>
      <c r="AM81" s="1034"/>
      <c r="AN81" s="1046"/>
      <c r="AO81" s="1046"/>
      <c r="AP81" s="1046"/>
      <c r="AQ81" s="1034"/>
      <c r="AR81" s="1043"/>
      <c r="AS81" s="1040"/>
      <c r="AT81" s="1043"/>
      <c r="AU81" s="1040"/>
      <c r="AV81" s="1043"/>
      <c r="AW81" s="1040"/>
      <c r="AX81" s="1046"/>
      <c r="AY81" s="1049"/>
    </row>
    <row r="82" spans="1:51" s="208" customFormat="1" ht="29.25" customHeight="1">
      <c r="A82" s="1021"/>
      <c r="B82" s="1024"/>
      <c r="C82" s="1026" t="s">
        <v>324</v>
      </c>
      <c r="D82" s="141" t="s">
        <v>67</v>
      </c>
      <c r="E82" s="410">
        <v>1160</v>
      </c>
      <c r="F82" s="410">
        <v>1160</v>
      </c>
      <c r="G82" s="411">
        <v>1160</v>
      </c>
      <c r="H82" s="560">
        <v>1160</v>
      </c>
      <c r="I82" s="144"/>
      <c r="J82" s="144"/>
      <c r="K82" s="144"/>
      <c r="L82" s="144"/>
      <c r="M82" s="144"/>
      <c r="N82" s="144"/>
      <c r="O82" s="144"/>
      <c r="P82" s="144"/>
      <c r="Q82" s="144"/>
      <c r="R82" s="372"/>
      <c r="S82" s="968"/>
      <c r="T82" s="149">
        <v>0</v>
      </c>
      <c r="U82" s="144">
        <v>59</v>
      </c>
      <c r="V82" s="144"/>
      <c r="W82" s="144"/>
      <c r="X82" s="144"/>
      <c r="Y82" s="144"/>
      <c r="Z82" s="144"/>
      <c r="AA82" s="144"/>
      <c r="AB82" s="144"/>
      <c r="AC82" s="144"/>
      <c r="AD82" s="144"/>
      <c r="AE82" s="144"/>
      <c r="AF82" s="968"/>
      <c r="AG82" s="1029" t="s">
        <v>324</v>
      </c>
      <c r="AH82" s="1032" t="s">
        <v>303</v>
      </c>
      <c r="AI82" s="1032" t="s">
        <v>303</v>
      </c>
      <c r="AJ82" s="1035" t="s">
        <v>443</v>
      </c>
      <c r="AK82" s="1026" t="s">
        <v>324</v>
      </c>
      <c r="AL82" s="1032" t="s">
        <v>303</v>
      </c>
      <c r="AM82" s="1032" t="s">
        <v>441</v>
      </c>
      <c r="AN82" s="1044">
        <v>153161.8413380105</v>
      </c>
      <c r="AO82" s="1044">
        <v>71660.553014322664</v>
      </c>
      <c r="AP82" s="1044">
        <v>81501.288323687855</v>
      </c>
      <c r="AQ82" s="1032" t="s">
        <v>303</v>
      </c>
      <c r="AR82" s="1041" t="s">
        <v>336</v>
      </c>
      <c r="AS82" s="1038">
        <v>153161.8413380105</v>
      </c>
      <c r="AT82" s="1041" t="s">
        <v>336</v>
      </c>
      <c r="AU82" s="1038">
        <v>153161.8413380105</v>
      </c>
      <c r="AV82" s="1041" t="s">
        <v>337</v>
      </c>
      <c r="AW82" s="1038">
        <v>153161.8413380105</v>
      </c>
      <c r="AX82" s="1044">
        <v>153161.8413380105</v>
      </c>
      <c r="AY82" s="1047"/>
    </row>
    <row r="83" spans="1:51" s="208" customFormat="1" ht="29.25" customHeight="1">
      <c r="A83" s="1021"/>
      <c r="B83" s="1024"/>
      <c r="C83" s="1027"/>
      <c r="D83" s="142" t="s">
        <v>6</v>
      </c>
      <c r="E83" s="374">
        <v>195569695</v>
      </c>
      <c r="F83" s="374">
        <v>195569695</v>
      </c>
      <c r="G83" s="373">
        <v>195569695</v>
      </c>
      <c r="H83" s="376">
        <v>196858284</v>
      </c>
      <c r="I83" s="375"/>
      <c r="J83" s="375"/>
      <c r="K83" s="375"/>
      <c r="L83" s="375"/>
      <c r="M83" s="376"/>
      <c r="N83" s="376"/>
      <c r="O83" s="376"/>
      <c r="P83" s="376"/>
      <c r="Q83" s="376"/>
      <c r="R83" s="376"/>
      <c r="S83" s="969"/>
      <c r="T83" s="377">
        <v>0</v>
      </c>
      <c r="U83" s="535">
        <v>111003505</v>
      </c>
      <c r="V83" s="375"/>
      <c r="W83" s="375"/>
      <c r="X83" s="375"/>
      <c r="Y83" s="375"/>
      <c r="Z83" s="376"/>
      <c r="AA83" s="376"/>
      <c r="AB83" s="376"/>
      <c r="AC83" s="376"/>
      <c r="AD83" s="376"/>
      <c r="AE83" s="376"/>
      <c r="AF83" s="969"/>
      <c r="AG83" s="1030"/>
      <c r="AH83" s="1033"/>
      <c r="AI83" s="1033"/>
      <c r="AJ83" s="1036"/>
      <c r="AK83" s="1027"/>
      <c r="AL83" s="1033"/>
      <c r="AM83" s="1033"/>
      <c r="AN83" s="1045"/>
      <c r="AO83" s="1045"/>
      <c r="AP83" s="1045"/>
      <c r="AQ83" s="1033"/>
      <c r="AR83" s="1042"/>
      <c r="AS83" s="1039"/>
      <c r="AT83" s="1042"/>
      <c r="AU83" s="1039"/>
      <c r="AV83" s="1042"/>
      <c r="AW83" s="1039"/>
      <c r="AX83" s="1045"/>
      <c r="AY83" s="1048"/>
    </row>
    <row r="84" spans="1:51" s="208" customFormat="1" ht="29.25" customHeight="1">
      <c r="A84" s="1021"/>
      <c r="B84" s="1024"/>
      <c r="C84" s="1027"/>
      <c r="D84" s="142" t="s">
        <v>68</v>
      </c>
      <c r="E84" s="146">
        <v>97</v>
      </c>
      <c r="F84" s="146">
        <v>97</v>
      </c>
      <c r="G84" s="145">
        <v>97</v>
      </c>
      <c r="H84" s="96">
        <v>97</v>
      </c>
      <c r="I84" s="172"/>
      <c r="J84" s="172"/>
      <c r="K84" s="172"/>
      <c r="L84" s="172"/>
      <c r="M84" s="96"/>
      <c r="N84" s="96"/>
      <c r="O84" s="172"/>
      <c r="P84" s="172"/>
      <c r="Q84" s="172"/>
      <c r="R84" s="378"/>
      <c r="S84" s="969"/>
      <c r="T84" s="145">
        <v>0</v>
      </c>
      <c r="U84" s="96">
        <v>1</v>
      </c>
      <c r="V84" s="172"/>
      <c r="W84" s="172"/>
      <c r="X84" s="172"/>
      <c r="Y84" s="172"/>
      <c r="Z84" s="96"/>
      <c r="AA84" s="96"/>
      <c r="AB84" s="172"/>
      <c r="AC84" s="172"/>
      <c r="AD84" s="376"/>
      <c r="AE84" s="376"/>
      <c r="AF84" s="969"/>
      <c r="AG84" s="1030"/>
      <c r="AH84" s="1033"/>
      <c r="AI84" s="1033"/>
      <c r="AJ84" s="1036"/>
      <c r="AK84" s="1027"/>
      <c r="AL84" s="1033"/>
      <c r="AM84" s="1033"/>
      <c r="AN84" s="1045"/>
      <c r="AO84" s="1045"/>
      <c r="AP84" s="1045"/>
      <c r="AQ84" s="1033"/>
      <c r="AR84" s="1042"/>
      <c r="AS84" s="1039"/>
      <c r="AT84" s="1042"/>
      <c r="AU84" s="1039"/>
      <c r="AV84" s="1042"/>
      <c r="AW84" s="1039"/>
      <c r="AX84" s="1045"/>
      <c r="AY84" s="1048"/>
    </row>
    <row r="85" spans="1:51" s="208" customFormat="1" ht="29.25" customHeight="1">
      <c r="A85" s="1021"/>
      <c r="B85" s="1024"/>
      <c r="C85" s="1027"/>
      <c r="D85" s="142" t="s">
        <v>7</v>
      </c>
      <c r="E85" s="146">
        <v>31648311</v>
      </c>
      <c r="F85" s="146">
        <v>31648311</v>
      </c>
      <c r="G85" s="145">
        <v>31648311</v>
      </c>
      <c r="H85" s="96">
        <v>31648311</v>
      </c>
      <c r="I85" s="172"/>
      <c r="J85" s="172"/>
      <c r="K85" s="172"/>
      <c r="L85" s="172"/>
      <c r="M85" s="96"/>
      <c r="N85" s="96"/>
      <c r="O85" s="172"/>
      <c r="P85" s="172"/>
      <c r="Q85" s="172"/>
      <c r="R85" s="378"/>
      <c r="S85" s="969"/>
      <c r="T85" s="145">
        <v>83239</v>
      </c>
      <c r="U85" s="96">
        <v>151819</v>
      </c>
      <c r="V85" s="172"/>
      <c r="W85" s="172"/>
      <c r="X85" s="172"/>
      <c r="Y85" s="172"/>
      <c r="Z85" s="96"/>
      <c r="AA85" s="96"/>
      <c r="AB85" s="172"/>
      <c r="AC85" s="172"/>
      <c r="AD85" s="376"/>
      <c r="AE85" s="376"/>
      <c r="AF85" s="969"/>
      <c r="AG85" s="1030"/>
      <c r="AH85" s="1033"/>
      <c r="AI85" s="1033"/>
      <c r="AJ85" s="1036"/>
      <c r="AK85" s="1027"/>
      <c r="AL85" s="1033"/>
      <c r="AM85" s="1033"/>
      <c r="AN85" s="1045"/>
      <c r="AO85" s="1045"/>
      <c r="AP85" s="1045"/>
      <c r="AQ85" s="1033"/>
      <c r="AR85" s="1042"/>
      <c r="AS85" s="1039"/>
      <c r="AT85" s="1042"/>
      <c r="AU85" s="1039"/>
      <c r="AV85" s="1042"/>
      <c r="AW85" s="1039"/>
      <c r="AX85" s="1045"/>
      <c r="AY85" s="1048"/>
    </row>
    <row r="86" spans="1:51" s="208" customFormat="1" ht="29.25" customHeight="1">
      <c r="A86" s="1021"/>
      <c r="B86" s="1024"/>
      <c r="C86" s="1027"/>
      <c r="D86" s="142" t="s">
        <v>69</v>
      </c>
      <c r="E86" s="174">
        <v>1257</v>
      </c>
      <c r="F86" s="174">
        <v>1257</v>
      </c>
      <c r="G86" s="173">
        <v>1257</v>
      </c>
      <c r="H86" s="175">
        <v>1257</v>
      </c>
      <c r="I86" s="175"/>
      <c r="J86" s="175"/>
      <c r="K86" s="175"/>
      <c r="L86" s="175"/>
      <c r="M86" s="175"/>
      <c r="N86" s="175"/>
      <c r="O86" s="175"/>
      <c r="P86" s="175"/>
      <c r="Q86" s="175"/>
      <c r="R86" s="379"/>
      <c r="S86" s="969"/>
      <c r="T86" s="173">
        <v>0</v>
      </c>
      <c r="U86" s="175">
        <v>60</v>
      </c>
      <c r="V86" s="175"/>
      <c r="W86" s="175"/>
      <c r="X86" s="175"/>
      <c r="Y86" s="175"/>
      <c r="Z86" s="175"/>
      <c r="AA86" s="175"/>
      <c r="AB86" s="175"/>
      <c r="AC86" s="175"/>
      <c r="AD86" s="175"/>
      <c r="AE86" s="175"/>
      <c r="AF86" s="969"/>
      <c r="AG86" s="1030"/>
      <c r="AH86" s="1033"/>
      <c r="AI86" s="1033"/>
      <c r="AJ86" s="1036"/>
      <c r="AK86" s="1027"/>
      <c r="AL86" s="1033"/>
      <c r="AM86" s="1033"/>
      <c r="AN86" s="1045"/>
      <c r="AO86" s="1045"/>
      <c r="AP86" s="1045"/>
      <c r="AQ86" s="1033"/>
      <c r="AR86" s="1042"/>
      <c r="AS86" s="1039"/>
      <c r="AT86" s="1042"/>
      <c r="AU86" s="1039"/>
      <c r="AV86" s="1042"/>
      <c r="AW86" s="1039"/>
      <c r="AX86" s="1045"/>
      <c r="AY86" s="1048"/>
    </row>
    <row r="87" spans="1:51" s="208" customFormat="1" ht="29.25" customHeight="1" thickBot="1">
      <c r="A87" s="1021"/>
      <c r="B87" s="1024"/>
      <c r="C87" s="1028"/>
      <c r="D87" s="150" t="s">
        <v>72</v>
      </c>
      <c r="E87" s="381">
        <v>227218006</v>
      </c>
      <c r="F87" s="381">
        <v>227218006</v>
      </c>
      <c r="G87" s="380">
        <v>227218006</v>
      </c>
      <c r="H87" s="382">
        <v>228506595</v>
      </c>
      <c r="I87" s="382"/>
      <c r="J87" s="382"/>
      <c r="K87" s="382"/>
      <c r="L87" s="382"/>
      <c r="M87" s="382"/>
      <c r="N87" s="382"/>
      <c r="O87" s="382"/>
      <c r="P87" s="382"/>
      <c r="Q87" s="382"/>
      <c r="R87" s="382"/>
      <c r="S87" s="970"/>
      <c r="T87" s="380">
        <v>83239</v>
      </c>
      <c r="U87" s="536">
        <v>111155324</v>
      </c>
      <c r="V87" s="382"/>
      <c r="W87" s="382"/>
      <c r="X87" s="382"/>
      <c r="Y87" s="382"/>
      <c r="Z87" s="382"/>
      <c r="AA87" s="382"/>
      <c r="AB87" s="382"/>
      <c r="AC87" s="382"/>
      <c r="AD87" s="382"/>
      <c r="AE87" s="382"/>
      <c r="AF87" s="970"/>
      <c r="AG87" s="1031"/>
      <c r="AH87" s="1034"/>
      <c r="AI87" s="1034"/>
      <c r="AJ87" s="1037"/>
      <c r="AK87" s="1028"/>
      <c r="AL87" s="1034"/>
      <c r="AM87" s="1034"/>
      <c r="AN87" s="1046"/>
      <c r="AO87" s="1046"/>
      <c r="AP87" s="1046"/>
      <c r="AQ87" s="1034"/>
      <c r="AR87" s="1043"/>
      <c r="AS87" s="1040"/>
      <c r="AT87" s="1043"/>
      <c r="AU87" s="1040"/>
      <c r="AV87" s="1043"/>
      <c r="AW87" s="1040"/>
      <c r="AX87" s="1046"/>
      <c r="AY87" s="1049"/>
    </row>
    <row r="88" spans="1:51" s="208" customFormat="1" ht="29.25" customHeight="1">
      <c r="A88" s="1021"/>
      <c r="B88" s="1024"/>
      <c r="C88" s="1026" t="s">
        <v>325</v>
      </c>
      <c r="D88" s="141" t="s">
        <v>67</v>
      </c>
      <c r="E88" s="410">
        <v>268</v>
      </c>
      <c r="F88" s="410">
        <v>268</v>
      </c>
      <c r="G88" s="411">
        <v>268</v>
      </c>
      <c r="H88" s="560">
        <v>268</v>
      </c>
      <c r="I88" s="144"/>
      <c r="J88" s="144"/>
      <c r="K88" s="144"/>
      <c r="L88" s="144"/>
      <c r="M88" s="144"/>
      <c r="N88" s="144"/>
      <c r="O88" s="144"/>
      <c r="P88" s="144"/>
      <c r="Q88" s="144"/>
      <c r="R88" s="372"/>
      <c r="S88" s="968"/>
      <c r="T88" s="149">
        <v>0</v>
      </c>
      <c r="U88" s="144">
        <v>14</v>
      </c>
      <c r="V88" s="144"/>
      <c r="W88" s="144"/>
      <c r="X88" s="144"/>
      <c r="Y88" s="144"/>
      <c r="Z88" s="144"/>
      <c r="AA88" s="144"/>
      <c r="AB88" s="144"/>
      <c r="AC88" s="144"/>
      <c r="AD88" s="144"/>
      <c r="AE88" s="144"/>
      <c r="AF88" s="968"/>
      <c r="AG88" s="1029" t="s">
        <v>325</v>
      </c>
      <c r="AH88" s="1032" t="s">
        <v>303</v>
      </c>
      <c r="AI88" s="1032" t="s">
        <v>303</v>
      </c>
      <c r="AJ88" s="1035" t="s">
        <v>443</v>
      </c>
      <c r="AK88" s="1026" t="s">
        <v>325</v>
      </c>
      <c r="AL88" s="1032" t="s">
        <v>303</v>
      </c>
      <c r="AM88" s="1032" t="s">
        <v>441</v>
      </c>
      <c r="AN88" s="1044">
        <v>76648.842634579167</v>
      </c>
      <c r="AO88" s="1044">
        <v>37529.077001016514</v>
      </c>
      <c r="AP88" s="1044">
        <v>39119.76563356266</v>
      </c>
      <c r="AQ88" s="1032" t="s">
        <v>303</v>
      </c>
      <c r="AR88" s="1041" t="s">
        <v>336</v>
      </c>
      <c r="AS88" s="1038">
        <v>76648.842634579167</v>
      </c>
      <c r="AT88" s="1041" t="s">
        <v>336</v>
      </c>
      <c r="AU88" s="1038">
        <v>76648.842634579167</v>
      </c>
      <c r="AV88" s="1041" t="s">
        <v>337</v>
      </c>
      <c r="AW88" s="1038">
        <v>76648.842634579167</v>
      </c>
      <c r="AX88" s="1044">
        <v>76648.842634579167</v>
      </c>
      <c r="AY88" s="1047"/>
    </row>
    <row r="89" spans="1:51" s="208" customFormat="1" ht="29.25" customHeight="1">
      <c r="A89" s="1021"/>
      <c r="B89" s="1024"/>
      <c r="C89" s="1027"/>
      <c r="D89" s="142" t="s">
        <v>6</v>
      </c>
      <c r="E89" s="374">
        <v>45112453</v>
      </c>
      <c r="F89" s="374">
        <v>45112453</v>
      </c>
      <c r="G89" s="373">
        <v>45112453</v>
      </c>
      <c r="H89" s="376">
        <v>45409695</v>
      </c>
      <c r="I89" s="375"/>
      <c r="J89" s="375"/>
      <c r="K89" s="375"/>
      <c r="L89" s="375"/>
      <c r="M89" s="376"/>
      <c r="N89" s="376"/>
      <c r="O89" s="376"/>
      <c r="P89" s="376"/>
      <c r="Q89" s="376"/>
      <c r="R89" s="376"/>
      <c r="S89" s="969"/>
      <c r="T89" s="377">
        <v>0</v>
      </c>
      <c r="U89" s="535">
        <v>25605401</v>
      </c>
      <c r="V89" s="375"/>
      <c r="W89" s="375"/>
      <c r="X89" s="375"/>
      <c r="Y89" s="375"/>
      <c r="Z89" s="376"/>
      <c r="AA89" s="376"/>
      <c r="AB89" s="376"/>
      <c r="AC89" s="376"/>
      <c r="AD89" s="376"/>
      <c r="AE89" s="376"/>
      <c r="AF89" s="969"/>
      <c r="AG89" s="1030"/>
      <c r="AH89" s="1033"/>
      <c r="AI89" s="1033"/>
      <c r="AJ89" s="1036"/>
      <c r="AK89" s="1027"/>
      <c r="AL89" s="1033"/>
      <c r="AM89" s="1033"/>
      <c r="AN89" s="1045"/>
      <c r="AO89" s="1045"/>
      <c r="AP89" s="1045"/>
      <c r="AQ89" s="1033"/>
      <c r="AR89" s="1042"/>
      <c r="AS89" s="1039"/>
      <c r="AT89" s="1042"/>
      <c r="AU89" s="1039"/>
      <c r="AV89" s="1042"/>
      <c r="AW89" s="1039"/>
      <c r="AX89" s="1045"/>
      <c r="AY89" s="1048"/>
    </row>
    <row r="90" spans="1:51" s="208" customFormat="1" ht="29.25" customHeight="1">
      <c r="A90" s="1021"/>
      <c r="B90" s="1024"/>
      <c r="C90" s="1027"/>
      <c r="D90" s="142" t="s">
        <v>68</v>
      </c>
      <c r="E90" s="146">
        <v>43</v>
      </c>
      <c r="F90" s="146">
        <v>43</v>
      </c>
      <c r="G90" s="145">
        <v>43</v>
      </c>
      <c r="H90" s="96">
        <v>43</v>
      </c>
      <c r="I90" s="172"/>
      <c r="J90" s="172"/>
      <c r="K90" s="172"/>
      <c r="L90" s="172"/>
      <c r="M90" s="96"/>
      <c r="N90" s="96"/>
      <c r="O90" s="172"/>
      <c r="P90" s="172"/>
      <c r="Q90" s="172"/>
      <c r="R90" s="378"/>
      <c r="S90" s="969"/>
      <c r="T90" s="145">
        <v>0</v>
      </c>
      <c r="U90" s="96">
        <v>0</v>
      </c>
      <c r="V90" s="172"/>
      <c r="W90" s="172"/>
      <c r="X90" s="172"/>
      <c r="Y90" s="172"/>
      <c r="Z90" s="96"/>
      <c r="AA90" s="96"/>
      <c r="AB90" s="172"/>
      <c r="AC90" s="172"/>
      <c r="AD90" s="376"/>
      <c r="AE90" s="376"/>
      <c r="AF90" s="969"/>
      <c r="AG90" s="1030"/>
      <c r="AH90" s="1033"/>
      <c r="AI90" s="1033"/>
      <c r="AJ90" s="1036"/>
      <c r="AK90" s="1027"/>
      <c r="AL90" s="1033"/>
      <c r="AM90" s="1033"/>
      <c r="AN90" s="1045"/>
      <c r="AO90" s="1045"/>
      <c r="AP90" s="1045"/>
      <c r="AQ90" s="1033"/>
      <c r="AR90" s="1042"/>
      <c r="AS90" s="1039"/>
      <c r="AT90" s="1042"/>
      <c r="AU90" s="1039"/>
      <c r="AV90" s="1042"/>
      <c r="AW90" s="1039"/>
      <c r="AX90" s="1045"/>
      <c r="AY90" s="1048"/>
    </row>
    <row r="91" spans="1:51" s="208" customFormat="1" ht="29.25" customHeight="1">
      <c r="A91" s="1021"/>
      <c r="B91" s="1024"/>
      <c r="C91" s="1027"/>
      <c r="D91" s="142" t="s">
        <v>7</v>
      </c>
      <c r="E91" s="146">
        <v>14122244</v>
      </c>
      <c r="F91" s="146">
        <v>14122244</v>
      </c>
      <c r="G91" s="145">
        <v>14122244</v>
      </c>
      <c r="H91" s="96">
        <v>14122244</v>
      </c>
      <c r="I91" s="172"/>
      <c r="J91" s="172"/>
      <c r="K91" s="172"/>
      <c r="L91" s="172"/>
      <c r="M91" s="96"/>
      <c r="N91" s="96"/>
      <c r="O91" s="172"/>
      <c r="P91" s="172"/>
      <c r="Q91" s="172"/>
      <c r="R91" s="378"/>
      <c r="S91" s="969"/>
      <c r="T91" s="145">
        <v>0</v>
      </c>
      <c r="U91" s="96">
        <v>0</v>
      </c>
      <c r="V91" s="172"/>
      <c r="W91" s="172"/>
      <c r="X91" s="172"/>
      <c r="Y91" s="172"/>
      <c r="Z91" s="96"/>
      <c r="AA91" s="96"/>
      <c r="AB91" s="172"/>
      <c r="AC91" s="172"/>
      <c r="AD91" s="376"/>
      <c r="AE91" s="376"/>
      <c r="AF91" s="969"/>
      <c r="AG91" s="1030"/>
      <c r="AH91" s="1033"/>
      <c r="AI91" s="1033"/>
      <c r="AJ91" s="1036"/>
      <c r="AK91" s="1027"/>
      <c r="AL91" s="1033"/>
      <c r="AM91" s="1033"/>
      <c r="AN91" s="1045"/>
      <c r="AO91" s="1045"/>
      <c r="AP91" s="1045"/>
      <c r="AQ91" s="1033"/>
      <c r="AR91" s="1042"/>
      <c r="AS91" s="1039"/>
      <c r="AT91" s="1042"/>
      <c r="AU91" s="1039"/>
      <c r="AV91" s="1042"/>
      <c r="AW91" s="1039"/>
      <c r="AX91" s="1045"/>
      <c r="AY91" s="1048"/>
    </row>
    <row r="92" spans="1:51" s="208" customFormat="1" ht="29.25" customHeight="1">
      <c r="A92" s="1021"/>
      <c r="B92" s="1024"/>
      <c r="C92" s="1027"/>
      <c r="D92" s="142" t="s">
        <v>69</v>
      </c>
      <c r="E92" s="174">
        <v>311</v>
      </c>
      <c r="F92" s="174">
        <v>311</v>
      </c>
      <c r="G92" s="173">
        <v>311</v>
      </c>
      <c r="H92" s="175">
        <v>311</v>
      </c>
      <c r="I92" s="175"/>
      <c r="J92" s="175"/>
      <c r="K92" s="175"/>
      <c r="L92" s="175"/>
      <c r="M92" s="175"/>
      <c r="N92" s="175"/>
      <c r="O92" s="175"/>
      <c r="P92" s="175"/>
      <c r="Q92" s="175"/>
      <c r="R92" s="379"/>
      <c r="S92" s="969"/>
      <c r="T92" s="173">
        <v>0</v>
      </c>
      <c r="U92" s="175">
        <v>14</v>
      </c>
      <c r="V92" s="175"/>
      <c r="W92" s="175"/>
      <c r="X92" s="175"/>
      <c r="Y92" s="175"/>
      <c r="Z92" s="175"/>
      <c r="AA92" s="175"/>
      <c r="AB92" s="175"/>
      <c r="AC92" s="175"/>
      <c r="AD92" s="175"/>
      <c r="AE92" s="175"/>
      <c r="AF92" s="969"/>
      <c r="AG92" s="1030"/>
      <c r="AH92" s="1033"/>
      <c r="AI92" s="1033"/>
      <c r="AJ92" s="1036"/>
      <c r="AK92" s="1027"/>
      <c r="AL92" s="1033"/>
      <c r="AM92" s="1033"/>
      <c r="AN92" s="1045"/>
      <c r="AO92" s="1045"/>
      <c r="AP92" s="1045"/>
      <c r="AQ92" s="1033"/>
      <c r="AR92" s="1042"/>
      <c r="AS92" s="1039"/>
      <c r="AT92" s="1042"/>
      <c r="AU92" s="1039"/>
      <c r="AV92" s="1042"/>
      <c r="AW92" s="1039"/>
      <c r="AX92" s="1045"/>
      <c r="AY92" s="1048"/>
    </row>
    <row r="93" spans="1:51" s="208" customFormat="1" ht="29.25" customHeight="1" thickBot="1">
      <c r="A93" s="1021"/>
      <c r="B93" s="1024"/>
      <c r="C93" s="1028"/>
      <c r="D93" s="150" t="s">
        <v>72</v>
      </c>
      <c r="E93" s="381">
        <v>59234697</v>
      </c>
      <c r="F93" s="381">
        <v>59234697</v>
      </c>
      <c r="G93" s="380">
        <v>59234697</v>
      </c>
      <c r="H93" s="382">
        <v>59531939</v>
      </c>
      <c r="I93" s="382"/>
      <c r="J93" s="382"/>
      <c r="K93" s="382"/>
      <c r="L93" s="382"/>
      <c r="M93" s="382"/>
      <c r="N93" s="382"/>
      <c r="O93" s="382"/>
      <c r="P93" s="382"/>
      <c r="Q93" s="382"/>
      <c r="R93" s="382"/>
      <c r="S93" s="970"/>
      <c r="T93" s="380">
        <v>0</v>
      </c>
      <c r="U93" s="536">
        <v>25605401</v>
      </c>
      <c r="V93" s="382"/>
      <c r="W93" s="382"/>
      <c r="X93" s="382"/>
      <c r="Y93" s="382"/>
      <c r="Z93" s="382"/>
      <c r="AA93" s="382"/>
      <c r="AB93" s="382"/>
      <c r="AC93" s="382"/>
      <c r="AD93" s="382"/>
      <c r="AE93" s="382"/>
      <c r="AF93" s="970"/>
      <c r="AG93" s="1031"/>
      <c r="AH93" s="1034"/>
      <c r="AI93" s="1034"/>
      <c r="AJ93" s="1037"/>
      <c r="AK93" s="1028"/>
      <c r="AL93" s="1034"/>
      <c r="AM93" s="1034"/>
      <c r="AN93" s="1046"/>
      <c r="AO93" s="1046"/>
      <c r="AP93" s="1046"/>
      <c r="AQ93" s="1034"/>
      <c r="AR93" s="1043"/>
      <c r="AS93" s="1040"/>
      <c r="AT93" s="1043"/>
      <c r="AU93" s="1040"/>
      <c r="AV93" s="1043"/>
      <c r="AW93" s="1040"/>
      <c r="AX93" s="1046"/>
      <c r="AY93" s="1049"/>
    </row>
    <row r="94" spans="1:51" s="208" customFormat="1" ht="29.25" customHeight="1">
      <c r="A94" s="1021"/>
      <c r="B94" s="1024"/>
      <c r="C94" s="1026" t="s">
        <v>326</v>
      </c>
      <c r="D94" s="141" t="s">
        <v>67</v>
      </c>
      <c r="E94" s="410">
        <v>291</v>
      </c>
      <c r="F94" s="410">
        <v>291</v>
      </c>
      <c r="G94" s="411">
        <v>291</v>
      </c>
      <c r="H94" s="560">
        <v>291</v>
      </c>
      <c r="I94" s="144"/>
      <c r="J94" s="144"/>
      <c r="K94" s="144"/>
      <c r="L94" s="144"/>
      <c r="M94" s="144"/>
      <c r="N94" s="144"/>
      <c r="O94" s="144"/>
      <c r="P94" s="144"/>
      <c r="Q94" s="144"/>
      <c r="R94" s="372"/>
      <c r="S94" s="968"/>
      <c r="T94" s="149">
        <v>0</v>
      </c>
      <c r="U94" s="144">
        <v>15</v>
      </c>
      <c r="V94" s="144"/>
      <c r="W94" s="144"/>
      <c r="X94" s="144"/>
      <c r="Y94" s="144"/>
      <c r="Z94" s="144"/>
      <c r="AA94" s="144"/>
      <c r="AB94" s="144"/>
      <c r="AC94" s="144"/>
      <c r="AD94" s="144"/>
      <c r="AE94" s="144"/>
      <c r="AF94" s="968"/>
      <c r="AG94" s="1029" t="s">
        <v>326</v>
      </c>
      <c r="AH94" s="1032" t="s">
        <v>303</v>
      </c>
      <c r="AI94" s="1032" t="s">
        <v>303</v>
      </c>
      <c r="AJ94" s="1035" t="s">
        <v>443</v>
      </c>
      <c r="AK94" s="1026" t="s">
        <v>326</v>
      </c>
      <c r="AL94" s="1032" t="s">
        <v>303</v>
      </c>
      <c r="AM94" s="1032" t="s">
        <v>441</v>
      </c>
      <c r="AN94" s="1044">
        <v>83774.075926396676</v>
      </c>
      <c r="AO94" s="1044">
        <v>40067.78068112809</v>
      </c>
      <c r="AP94" s="1044">
        <v>43706.295245268586</v>
      </c>
      <c r="AQ94" s="1032" t="s">
        <v>303</v>
      </c>
      <c r="AR94" s="1041" t="s">
        <v>336</v>
      </c>
      <c r="AS94" s="1038">
        <v>83774.075926396676</v>
      </c>
      <c r="AT94" s="1041" t="s">
        <v>336</v>
      </c>
      <c r="AU94" s="1038">
        <v>83774.075926396676</v>
      </c>
      <c r="AV94" s="1041" t="s">
        <v>337</v>
      </c>
      <c r="AW94" s="1038">
        <v>83774.075926396676</v>
      </c>
      <c r="AX94" s="1044">
        <v>83774.075926396676</v>
      </c>
      <c r="AY94" s="1047"/>
    </row>
    <row r="95" spans="1:51" s="208" customFormat="1" ht="29.25" customHeight="1">
      <c r="A95" s="1021"/>
      <c r="B95" s="1024"/>
      <c r="C95" s="1027"/>
      <c r="D95" s="142" t="s">
        <v>6</v>
      </c>
      <c r="E95" s="374">
        <v>49149915</v>
      </c>
      <c r="F95" s="374">
        <v>49149915</v>
      </c>
      <c r="G95" s="373">
        <v>49149915</v>
      </c>
      <c r="H95" s="376">
        <v>49473759</v>
      </c>
      <c r="I95" s="375"/>
      <c r="J95" s="375"/>
      <c r="K95" s="375"/>
      <c r="L95" s="375"/>
      <c r="M95" s="376"/>
      <c r="N95" s="376"/>
      <c r="O95" s="376"/>
      <c r="P95" s="376"/>
      <c r="Q95" s="376"/>
      <c r="R95" s="376"/>
      <c r="S95" s="969"/>
      <c r="T95" s="377">
        <v>0</v>
      </c>
      <c r="U95" s="535">
        <v>27897026</v>
      </c>
      <c r="V95" s="375"/>
      <c r="W95" s="375"/>
      <c r="X95" s="375"/>
      <c r="Y95" s="375"/>
      <c r="Z95" s="376"/>
      <c r="AA95" s="376"/>
      <c r="AB95" s="376"/>
      <c r="AC95" s="376"/>
      <c r="AD95" s="376"/>
      <c r="AE95" s="376"/>
      <c r="AF95" s="969"/>
      <c r="AG95" s="1030"/>
      <c r="AH95" s="1033"/>
      <c r="AI95" s="1033"/>
      <c r="AJ95" s="1036"/>
      <c r="AK95" s="1027"/>
      <c r="AL95" s="1033"/>
      <c r="AM95" s="1033"/>
      <c r="AN95" s="1045"/>
      <c r="AO95" s="1045"/>
      <c r="AP95" s="1045"/>
      <c r="AQ95" s="1033"/>
      <c r="AR95" s="1042"/>
      <c r="AS95" s="1039"/>
      <c r="AT95" s="1042"/>
      <c r="AU95" s="1039"/>
      <c r="AV95" s="1042"/>
      <c r="AW95" s="1039"/>
      <c r="AX95" s="1045"/>
      <c r="AY95" s="1048"/>
    </row>
    <row r="96" spans="1:51" s="208" customFormat="1" ht="29.25" customHeight="1">
      <c r="A96" s="1021"/>
      <c r="B96" s="1024"/>
      <c r="C96" s="1027"/>
      <c r="D96" s="142" t="s">
        <v>68</v>
      </c>
      <c r="E96" s="146">
        <v>64</v>
      </c>
      <c r="F96" s="146">
        <v>64</v>
      </c>
      <c r="G96" s="145">
        <v>64</v>
      </c>
      <c r="H96" s="96">
        <v>64</v>
      </c>
      <c r="I96" s="172"/>
      <c r="J96" s="172"/>
      <c r="K96" s="172"/>
      <c r="L96" s="172"/>
      <c r="M96" s="96"/>
      <c r="N96" s="96"/>
      <c r="O96" s="172"/>
      <c r="P96" s="172"/>
      <c r="Q96" s="172"/>
      <c r="R96" s="378"/>
      <c r="S96" s="969"/>
      <c r="T96" s="145">
        <v>0</v>
      </c>
      <c r="U96" s="96">
        <v>0</v>
      </c>
      <c r="V96" s="172"/>
      <c r="W96" s="172"/>
      <c r="X96" s="172"/>
      <c r="Y96" s="172"/>
      <c r="Z96" s="96"/>
      <c r="AA96" s="96"/>
      <c r="AB96" s="172"/>
      <c r="AC96" s="172"/>
      <c r="AD96" s="376"/>
      <c r="AE96" s="376"/>
      <c r="AF96" s="969"/>
      <c r="AG96" s="1030"/>
      <c r="AH96" s="1033"/>
      <c r="AI96" s="1033"/>
      <c r="AJ96" s="1036"/>
      <c r="AK96" s="1027"/>
      <c r="AL96" s="1033"/>
      <c r="AM96" s="1033"/>
      <c r="AN96" s="1045"/>
      <c r="AO96" s="1045"/>
      <c r="AP96" s="1045"/>
      <c r="AQ96" s="1033"/>
      <c r="AR96" s="1042"/>
      <c r="AS96" s="1039"/>
      <c r="AT96" s="1042"/>
      <c r="AU96" s="1039"/>
      <c r="AV96" s="1042"/>
      <c r="AW96" s="1039"/>
      <c r="AX96" s="1045"/>
      <c r="AY96" s="1048"/>
    </row>
    <row r="97" spans="1:51" s="208" customFormat="1" ht="29.25" customHeight="1">
      <c r="A97" s="1021"/>
      <c r="B97" s="1024"/>
      <c r="C97" s="1027"/>
      <c r="D97" s="142" t="s">
        <v>7</v>
      </c>
      <c r="E97" s="146">
        <v>20640203</v>
      </c>
      <c r="F97" s="146">
        <v>20640203</v>
      </c>
      <c r="G97" s="145">
        <v>20640203</v>
      </c>
      <c r="H97" s="96">
        <v>20640203</v>
      </c>
      <c r="I97" s="172"/>
      <c r="J97" s="172"/>
      <c r="K97" s="172"/>
      <c r="L97" s="172"/>
      <c r="M97" s="96"/>
      <c r="N97" s="96"/>
      <c r="O97" s="172"/>
      <c r="P97" s="172"/>
      <c r="Q97" s="172"/>
      <c r="R97" s="378"/>
      <c r="S97" s="969"/>
      <c r="T97" s="145">
        <v>0</v>
      </c>
      <c r="U97" s="96">
        <v>0</v>
      </c>
      <c r="V97" s="172"/>
      <c r="W97" s="172"/>
      <c r="X97" s="172"/>
      <c r="Y97" s="172"/>
      <c r="Z97" s="96"/>
      <c r="AA97" s="96"/>
      <c r="AB97" s="172"/>
      <c r="AC97" s="172"/>
      <c r="AD97" s="376"/>
      <c r="AE97" s="376"/>
      <c r="AF97" s="969"/>
      <c r="AG97" s="1030"/>
      <c r="AH97" s="1033"/>
      <c r="AI97" s="1033"/>
      <c r="AJ97" s="1036"/>
      <c r="AK97" s="1027"/>
      <c r="AL97" s="1033"/>
      <c r="AM97" s="1033"/>
      <c r="AN97" s="1045"/>
      <c r="AO97" s="1045"/>
      <c r="AP97" s="1045"/>
      <c r="AQ97" s="1033"/>
      <c r="AR97" s="1042"/>
      <c r="AS97" s="1039"/>
      <c r="AT97" s="1042"/>
      <c r="AU97" s="1039"/>
      <c r="AV97" s="1042"/>
      <c r="AW97" s="1039"/>
      <c r="AX97" s="1045"/>
      <c r="AY97" s="1048"/>
    </row>
    <row r="98" spans="1:51" s="208" customFormat="1" ht="29.25" customHeight="1">
      <c r="A98" s="1021"/>
      <c r="B98" s="1024"/>
      <c r="C98" s="1027"/>
      <c r="D98" s="142" t="s">
        <v>69</v>
      </c>
      <c r="E98" s="174">
        <v>355</v>
      </c>
      <c r="F98" s="174">
        <v>355</v>
      </c>
      <c r="G98" s="173">
        <v>355</v>
      </c>
      <c r="H98" s="175">
        <v>355</v>
      </c>
      <c r="I98" s="175"/>
      <c r="J98" s="175"/>
      <c r="K98" s="175"/>
      <c r="L98" s="175"/>
      <c r="M98" s="175"/>
      <c r="N98" s="175"/>
      <c r="O98" s="175"/>
      <c r="P98" s="175"/>
      <c r="Q98" s="175"/>
      <c r="R98" s="379"/>
      <c r="S98" s="969"/>
      <c r="T98" s="173">
        <v>0</v>
      </c>
      <c r="U98" s="175">
        <v>15</v>
      </c>
      <c r="V98" s="175"/>
      <c r="W98" s="175"/>
      <c r="X98" s="175"/>
      <c r="Y98" s="175"/>
      <c r="Z98" s="175"/>
      <c r="AA98" s="175"/>
      <c r="AB98" s="175"/>
      <c r="AC98" s="175"/>
      <c r="AD98" s="175"/>
      <c r="AE98" s="175"/>
      <c r="AF98" s="969"/>
      <c r="AG98" s="1030"/>
      <c r="AH98" s="1033"/>
      <c r="AI98" s="1033"/>
      <c r="AJ98" s="1036"/>
      <c r="AK98" s="1027"/>
      <c r="AL98" s="1033"/>
      <c r="AM98" s="1033"/>
      <c r="AN98" s="1045"/>
      <c r="AO98" s="1045"/>
      <c r="AP98" s="1045"/>
      <c r="AQ98" s="1033"/>
      <c r="AR98" s="1042"/>
      <c r="AS98" s="1039"/>
      <c r="AT98" s="1042"/>
      <c r="AU98" s="1039"/>
      <c r="AV98" s="1042"/>
      <c r="AW98" s="1039"/>
      <c r="AX98" s="1045"/>
      <c r="AY98" s="1048"/>
    </row>
    <row r="99" spans="1:51" s="208" customFormat="1" ht="29.25" customHeight="1" thickBot="1">
      <c r="A99" s="1021"/>
      <c r="B99" s="1024"/>
      <c r="C99" s="1028"/>
      <c r="D99" s="150" t="s">
        <v>72</v>
      </c>
      <c r="E99" s="381">
        <v>69790118</v>
      </c>
      <c r="F99" s="381">
        <v>69790118</v>
      </c>
      <c r="G99" s="380">
        <v>69790118</v>
      </c>
      <c r="H99" s="382">
        <v>70113962</v>
      </c>
      <c r="I99" s="382"/>
      <c r="J99" s="382"/>
      <c r="K99" s="382"/>
      <c r="L99" s="382"/>
      <c r="M99" s="382"/>
      <c r="N99" s="382"/>
      <c r="O99" s="382"/>
      <c r="P99" s="382"/>
      <c r="Q99" s="382"/>
      <c r="R99" s="382"/>
      <c r="S99" s="970"/>
      <c r="T99" s="380">
        <v>0</v>
      </c>
      <c r="U99" s="536">
        <v>27897026</v>
      </c>
      <c r="V99" s="382"/>
      <c r="W99" s="382"/>
      <c r="X99" s="382"/>
      <c r="Y99" s="382"/>
      <c r="Z99" s="382"/>
      <c r="AA99" s="382"/>
      <c r="AB99" s="382"/>
      <c r="AC99" s="382"/>
      <c r="AD99" s="382"/>
      <c r="AE99" s="382"/>
      <c r="AF99" s="970"/>
      <c r="AG99" s="1031"/>
      <c r="AH99" s="1034"/>
      <c r="AI99" s="1034"/>
      <c r="AJ99" s="1037"/>
      <c r="AK99" s="1028"/>
      <c r="AL99" s="1034"/>
      <c r="AM99" s="1034"/>
      <c r="AN99" s="1046"/>
      <c r="AO99" s="1046"/>
      <c r="AP99" s="1046"/>
      <c r="AQ99" s="1034"/>
      <c r="AR99" s="1043"/>
      <c r="AS99" s="1040"/>
      <c r="AT99" s="1043"/>
      <c r="AU99" s="1040"/>
      <c r="AV99" s="1043"/>
      <c r="AW99" s="1040"/>
      <c r="AX99" s="1046"/>
      <c r="AY99" s="1049"/>
    </row>
    <row r="100" spans="1:51" s="208" customFormat="1" ht="29.25" customHeight="1">
      <c r="A100" s="1021"/>
      <c r="B100" s="1024"/>
      <c r="C100" s="1026" t="s">
        <v>327</v>
      </c>
      <c r="D100" s="141" t="s">
        <v>67</v>
      </c>
      <c r="E100" s="410">
        <v>1226</v>
      </c>
      <c r="F100" s="410">
        <v>1226</v>
      </c>
      <c r="G100" s="411">
        <v>1226</v>
      </c>
      <c r="H100" s="560">
        <v>1226</v>
      </c>
      <c r="I100" s="144"/>
      <c r="J100" s="144"/>
      <c r="K100" s="144"/>
      <c r="L100" s="144"/>
      <c r="M100" s="144"/>
      <c r="N100" s="144"/>
      <c r="O100" s="144"/>
      <c r="P100" s="144"/>
      <c r="Q100" s="144"/>
      <c r="R100" s="372"/>
      <c r="S100" s="968"/>
      <c r="T100" s="149">
        <v>0</v>
      </c>
      <c r="U100" s="144">
        <v>62</v>
      </c>
      <c r="V100" s="144"/>
      <c r="W100" s="144"/>
      <c r="X100" s="144"/>
      <c r="Y100" s="144"/>
      <c r="Z100" s="144"/>
      <c r="AA100" s="144"/>
      <c r="AB100" s="144"/>
      <c r="AC100" s="144"/>
      <c r="AD100" s="144"/>
      <c r="AE100" s="144"/>
      <c r="AF100" s="968"/>
      <c r="AG100" s="1029" t="s">
        <v>327</v>
      </c>
      <c r="AH100" s="1032" t="s">
        <v>303</v>
      </c>
      <c r="AI100" s="1032" t="s">
        <v>303</v>
      </c>
      <c r="AJ100" s="1035" t="s">
        <v>443</v>
      </c>
      <c r="AK100" s="1026" t="s">
        <v>327</v>
      </c>
      <c r="AL100" s="1032" t="s">
        <v>303</v>
      </c>
      <c r="AM100" s="1032" t="s">
        <v>441</v>
      </c>
      <c r="AN100" s="1044">
        <v>254468.54850706516</v>
      </c>
      <c r="AO100" s="1044">
        <v>120116.09417690006</v>
      </c>
      <c r="AP100" s="1044">
        <v>134352.45433016508</v>
      </c>
      <c r="AQ100" s="1032" t="s">
        <v>303</v>
      </c>
      <c r="AR100" s="1041" t="s">
        <v>336</v>
      </c>
      <c r="AS100" s="1038">
        <v>254468.54850706516</v>
      </c>
      <c r="AT100" s="1041" t="s">
        <v>336</v>
      </c>
      <c r="AU100" s="1038">
        <v>254468.54850706516</v>
      </c>
      <c r="AV100" s="1041" t="s">
        <v>337</v>
      </c>
      <c r="AW100" s="1038">
        <v>254468.54850706516</v>
      </c>
      <c r="AX100" s="1044">
        <v>254468.54850706516</v>
      </c>
      <c r="AY100" s="1047"/>
    </row>
    <row r="101" spans="1:51" s="208" customFormat="1" ht="29.25" customHeight="1">
      <c r="A101" s="1021"/>
      <c r="B101" s="1024"/>
      <c r="C101" s="1027"/>
      <c r="D101" s="142" t="s">
        <v>6</v>
      </c>
      <c r="E101" s="374">
        <v>206816909</v>
      </c>
      <c r="F101" s="374">
        <v>206816909</v>
      </c>
      <c r="G101" s="373">
        <v>206816909</v>
      </c>
      <c r="H101" s="376">
        <v>208179605</v>
      </c>
      <c r="I101" s="375"/>
      <c r="J101" s="375"/>
      <c r="K101" s="375"/>
      <c r="L101" s="375"/>
      <c r="M101" s="376"/>
      <c r="N101" s="376"/>
      <c r="O101" s="376"/>
      <c r="P101" s="376"/>
      <c r="Q101" s="376"/>
      <c r="R101" s="376"/>
      <c r="S101" s="969"/>
      <c r="T101" s="377">
        <v>0</v>
      </c>
      <c r="U101" s="535">
        <v>117387317</v>
      </c>
      <c r="V101" s="375"/>
      <c r="W101" s="375"/>
      <c r="X101" s="375"/>
      <c r="Y101" s="375"/>
      <c r="Z101" s="376"/>
      <c r="AA101" s="376"/>
      <c r="AB101" s="376"/>
      <c r="AC101" s="376"/>
      <c r="AD101" s="376"/>
      <c r="AE101" s="376"/>
      <c r="AF101" s="969"/>
      <c r="AG101" s="1030"/>
      <c r="AH101" s="1033"/>
      <c r="AI101" s="1033"/>
      <c r="AJ101" s="1036"/>
      <c r="AK101" s="1027"/>
      <c r="AL101" s="1033"/>
      <c r="AM101" s="1033"/>
      <c r="AN101" s="1045"/>
      <c r="AO101" s="1045"/>
      <c r="AP101" s="1045"/>
      <c r="AQ101" s="1033"/>
      <c r="AR101" s="1042"/>
      <c r="AS101" s="1039"/>
      <c r="AT101" s="1042"/>
      <c r="AU101" s="1039"/>
      <c r="AV101" s="1042"/>
      <c r="AW101" s="1039"/>
      <c r="AX101" s="1045"/>
      <c r="AY101" s="1048"/>
    </row>
    <row r="102" spans="1:51" s="208" customFormat="1" ht="29.25" customHeight="1">
      <c r="A102" s="1021"/>
      <c r="B102" s="1024"/>
      <c r="C102" s="1027"/>
      <c r="D102" s="142" t="s">
        <v>68</v>
      </c>
      <c r="E102" s="146">
        <v>95</v>
      </c>
      <c r="F102" s="146">
        <v>95</v>
      </c>
      <c r="G102" s="145">
        <v>95</v>
      </c>
      <c r="H102" s="96">
        <v>95</v>
      </c>
      <c r="I102" s="172"/>
      <c r="J102" s="172"/>
      <c r="K102" s="172"/>
      <c r="L102" s="172"/>
      <c r="M102" s="96"/>
      <c r="N102" s="96"/>
      <c r="O102" s="172"/>
      <c r="P102" s="172"/>
      <c r="Q102" s="172"/>
      <c r="R102" s="378"/>
      <c r="S102" s="969"/>
      <c r="T102" s="145">
        <v>38</v>
      </c>
      <c r="U102" s="96">
        <v>65</v>
      </c>
      <c r="V102" s="172"/>
      <c r="W102" s="172"/>
      <c r="X102" s="172"/>
      <c r="Y102" s="172"/>
      <c r="Z102" s="96"/>
      <c r="AA102" s="96"/>
      <c r="AB102" s="172"/>
      <c r="AC102" s="172"/>
      <c r="AD102" s="376"/>
      <c r="AE102" s="376"/>
      <c r="AF102" s="969"/>
      <c r="AG102" s="1030"/>
      <c r="AH102" s="1033"/>
      <c r="AI102" s="1033"/>
      <c r="AJ102" s="1036"/>
      <c r="AK102" s="1027"/>
      <c r="AL102" s="1033"/>
      <c r="AM102" s="1033"/>
      <c r="AN102" s="1045"/>
      <c r="AO102" s="1045"/>
      <c r="AP102" s="1045"/>
      <c r="AQ102" s="1033"/>
      <c r="AR102" s="1042"/>
      <c r="AS102" s="1039"/>
      <c r="AT102" s="1042"/>
      <c r="AU102" s="1039"/>
      <c r="AV102" s="1042"/>
      <c r="AW102" s="1039"/>
      <c r="AX102" s="1045"/>
      <c r="AY102" s="1048"/>
    </row>
    <row r="103" spans="1:51" s="208" customFormat="1" ht="29.25" customHeight="1">
      <c r="A103" s="1021"/>
      <c r="B103" s="1024"/>
      <c r="C103" s="1027"/>
      <c r="D103" s="142" t="s">
        <v>7</v>
      </c>
      <c r="E103" s="146">
        <v>30996515</v>
      </c>
      <c r="F103" s="146">
        <v>30996515</v>
      </c>
      <c r="G103" s="145">
        <v>30996515</v>
      </c>
      <c r="H103" s="96">
        <v>30996515</v>
      </c>
      <c r="I103" s="172"/>
      <c r="J103" s="172"/>
      <c r="K103" s="172"/>
      <c r="L103" s="172"/>
      <c r="M103" s="96"/>
      <c r="N103" s="96"/>
      <c r="O103" s="172"/>
      <c r="P103" s="172"/>
      <c r="Q103" s="172"/>
      <c r="R103" s="378"/>
      <c r="S103" s="969"/>
      <c r="T103" s="145">
        <v>9156277</v>
      </c>
      <c r="U103" s="96">
        <v>16700091</v>
      </c>
      <c r="V103" s="172"/>
      <c r="W103" s="172"/>
      <c r="X103" s="172"/>
      <c r="Y103" s="172"/>
      <c r="Z103" s="96"/>
      <c r="AA103" s="96"/>
      <c r="AB103" s="172"/>
      <c r="AC103" s="172"/>
      <c r="AD103" s="376"/>
      <c r="AE103" s="376"/>
      <c r="AF103" s="969"/>
      <c r="AG103" s="1030"/>
      <c r="AH103" s="1033"/>
      <c r="AI103" s="1033"/>
      <c r="AJ103" s="1036"/>
      <c r="AK103" s="1027"/>
      <c r="AL103" s="1033"/>
      <c r="AM103" s="1033"/>
      <c r="AN103" s="1045"/>
      <c r="AO103" s="1045"/>
      <c r="AP103" s="1045"/>
      <c r="AQ103" s="1033"/>
      <c r="AR103" s="1042"/>
      <c r="AS103" s="1039"/>
      <c r="AT103" s="1042"/>
      <c r="AU103" s="1039"/>
      <c r="AV103" s="1042"/>
      <c r="AW103" s="1039"/>
      <c r="AX103" s="1045"/>
      <c r="AY103" s="1048"/>
    </row>
    <row r="104" spans="1:51" s="208" customFormat="1" ht="29.25" customHeight="1">
      <c r="A104" s="1021"/>
      <c r="B104" s="1024"/>
      <c r="C104" s="1027"/>
      <c r="D104" s="142" t="s">
        <v>69</v>
      </c>
      <c r="E104" s="174">
        <v>1321</v>
      </c>
      <c r="F104" s="174">
        <v>1321</v>
      </c>
      <c r="G104" s="173">
        <v>1321</v>
      </c>
      <c r="H104" s="175">
        <v>1321</v>
      </c>
      <c r="I104" s="175"/>
      <c r="J104" s="175"/>
      <c r="K104" s="175"/>
      <c r="L104" s="175"/>
      <c r="M104" s="175"/>
      <c r="N104" s="175"/>
      <c r="O104" s="175"/>
      <c r="P104" s="175"/>
      <c r="Q104" s="175"/>
      <c r="R104" s="379"/>
      <c r="S104" s="969"/>
      <c r="T104" s="173">
        <v>38</v>
      </c>
      <c r="U104" s="175">
        <v>127</v>
      </c>
      <c r="V104" s="175"/>
      <c r="W104" s="175"/>
      <c r="X104" s="175"/>
      <c r="Y104" s="175"/>
      <c r="Z104" s="175"/>
      <c r="AA104" s="175"/>
      <c r="AB104" s="175"/>
      <c r="AC104" s="175"/>
      <c r="AD104" s="175"/>
      <c r="AE104" s="175"/>
      <c r="AF104" s="969"/>
      <c r="AG104" s="1030"/>
      <c r="AH104" s="1033"/>
      <c r="AI104" s="1033"/>
      <c r="AJ104" s="1036"/>
      <c r="AK104" s="1027"/>
      <c r="AL104" s="1033"/>
      <c r="AM104" s="1033"/>
      <c r="AN104" s="1045"/>
      <c r="AO104" s="1045"/>
      <c r="AP104" s="1045"/>
      <c r="AQ104" s="1033"/>
      <c r="AR104" s="1042"/>
      <c r="AS104" s="1039"/>
      <c r="AT104" s="1042"/>
      <c r="AU104" s="1039"/>
      <c r="AV104" s="1042"/>
      <c r="AW104" s="1039"/>
      <c r="AX104" s="1045"/>
      <c r="AY104" s="1048"/>
    </row>
    <row r="105" spans="1:51" s="208" customFormat="1" ht="29.25" customHeight="1" thickBot="1">
      <c r="A105" s="1021"/>
      <c r="B105" s="1024"/>
      <c r="C105" s="1028"/>
      <c r="D105" s="150" t="s">
        <v>72</v>
      </c>
      <c r="E105" s="381">
        <v>237813424</v>
      </c>
      <c r="F105" s="381">
        <v>237813424</v>
      </c>
      <c r="G105" s="380">
        <v>237813424</v>
      </c>
      <c r="H105" s="382">
        <v>239176120</v>
      </c>
      <c r="I105" s="382"/>
      <c r="J105" s="382"/>
      <c r="K105" s="382"/>
      <c r="L105" s="382"/>
      <c r="M105" s="382"/>
      <c r="N105" s="382"/>
      <c r="O105" s="382"/>
      <c r="P105" s="382"/>
      <c r="Q105" s="382"/>
      <c r="R105" s="382"/>
      <c r="S105" s="970"/>
      <c r="T105" s="380">
        <v>9156277</v>
      </c>
      <c r="U105" s="536">
        <v>134087408</v>
      </c>
      <c r="V105" s="382"/>
      <c r="W105" s="382"/>
      <c r="X105" s="382"/>
      <c r="Y105" s="382"/>
      <c r="Z105" s="382"/>
      <c r="AA105" s="382"/>
      <c r="AB105" s="382"/>
      <c r="AC105" s="382"/>
      <c r="AD105" s="382"/>
      <c r="AE105" s="382"/>
      <c r="AF105" s="970"/>
      <c r="AG105" s="1031"/>
      <c r="AH105" s="1034"/>
      <c r="AI105" s="1034"/>
      <c r="AJ105" s="1037"/>
      <c r="AK105" s="1028"/>
      <c r="AL105" s="1034"/>
      <c r="AM105" s="1034"/>
      <c r="AN105" s="1046"/>
      <c r="AO105" s="1046"/>
      <c r="AP105" s="1046"/>
      <c r="AQ105" s="1034"/>
      <c r="AR105" s="1043"/>
      <c r="AS105" s="1040"/>
      <c r="AT105" s="1043"/>
      <c r="AU105" s="1040"/>
      <c r="AV105" s="1043"/>
      <c r="AW105" s="1040"/>
      <c r="AX105" s="1046"/>
      <c r="AY105" s="1049"/>
    </row>
    <row r="106" spans="1:51" s="208" customFormat="1" ht="29.25" customHeight="1">
      <c r="A106" s="1021"/>
      <c r="B106" s="1024"/>
      <c r="C106" s="1026" t="s">
        <v>328</v>
      </c>
      <c r="D106" s="141" t="s">
        <v>67</v>
      </c>
      <c r="E106" s="410">
        <v>532</v>
      </c>
      <c r="F106" s="410">
        <v>532</v>
      </c>
      <c r="G106" s="411">
        <v>532</v>
      </c>
      <c r="H106" s="560">
        <v>532</v>
      </c>
      <c r="I106" s="144"/>
      <c r="J106" s="144"/>
      <c r="K106" s="144"/>
      <c r="L106" s="144"/>
      <c r="M106" s="144"/>
      <c r="N106" s="144"/>
      <c r="O106" s="144"/>
      <c r="P106" s="144"/>
      <c r="Q106" s="144"/>
      <c r="R106" s="372"/>
      <c r="S106" s="968"/>
      <c r="T106" s="149">
        <v>0</v>
      </c>
      <c r="U106" s="144">
        <v>27</v>
      </c>
      <c r="V106" s="144"/>
      <c r="W106" s="144"/>
      <c r="X106" s="144"/>
      <c r="Y106" s="144"/>
      <c r="Z106" s="144"/>
      <c r="AA106" s="144"/>
      <c r="AB106" s="144"/>
      <c r="AC106" s="144"/>
      <c r="AD106" s="144"/>
      <c r="AE106" s="144"/>
      <c r="AF106" s="968"/>
      <c r="AG106" s="1029" t="s">
        <v>328</v>
      </c>
      <c r="AH106" s="1032" t="s">
        <v>303</v>
      </c>
      <c r="AI106" s="1032" t="s">
        <v>303</v>
      </c>
      <c r="AJ106" s="1035" t="s">
        <v>443</v>
      </c>
      <c r="AK106" s="1026" t="s">
        <v>328</v>
      </c>
      <c r="AL106" s="1032" t="s">
        <v>303</v>
      </c>
      <c r="AM106" s="1032" t="s">
        <v>441</v>
      </c>
      <c r="AN106" s="1044">
        <v>18918.458443480373</v>
      </c>
      <c r="AO106" s="1044">
        <v>9672.2722137930232</v>
      </c>
      <c r="AP106" s="1044">
        <v>9246.1862296873496</v>
      </c>
      <c r="AQ106" s="1032" t="s">
        <v>303</v>
      </c>
      <c r="AR106" s="1041" t="s">
        <v>336</v>
      </c>
      <c r="AS106" s="1038">
        <v>18918.458443480373</v>
      </c>
      <c r="AT106" s="1041" t="s">
        <v>336</v>
      </c>
      <c r="AU106" s="1038">
        <v>18918.458443480373</v>
      </c>
      <c r="AV106" s="1041" t="s">
        <v>337</v>
      </c>
      <c r="AW106" s="1038">
        <v>18918.458443480373</v>
      </c>
      <c r="AX106" s="1044">
        <v>18918.458443480373</v>
      </c>
      <c r="AY106" s="1047"/>
    </row>
    <row r="107" spans="1:51" s="208" customFormat="1" ht="29.25" customHeight="1">
      <c r="A107" s="1021"/>
      <c r="B107" s="1024"/>
      <c r="C107" s="1027"/>
      <c r="D107" s="142" t="s">
        <v>6</v>
      </c>
      <c r="E107" s="374">
        <v>89689325</v>
      </c>
      <c r="F107" s="374">
        <v>89689325</v>
      </c>
      <c r="G107" s="373">
        <v>89689325</v>
      </c>
      <c r="H107" s="376">
        <v>90280279</v>
      </c>
      <c r="I107" s="375"/>
      <c r="J107" s="375"/>
      <c r="K107" s="375"/>
      <c r="L107" s="375"/>
      <c r="M107" s="376"/>
      <c r="N107" s="376"/>
      <c r="O107" s="376"/>
      <c r="P107" s="376"/>
      <c r="Q107" s="376"/>
      <c r="R107" s="376"/>
      <c r="S107" s="969"/>
      <c r="T107" s="377">
        <v>0</v>
      </c>
      <c r="U107" s="535">
        <v>50906811</v>
      </c>
      <c r="V107" s="375"/>
      <c r="W107" s="375"/>
      <c r="X107" s="375"/>
      <c r="Y107" s="375"/>
      <c r="Z107" s="376"/>
      <c r="AA107" s="376"/>
      <c r="AB107" s="376"/>
      <c r="AC107" s="376"/>
      <c r="AD107" s="376"/>
      <c r="AE107" s="376"/>
      <c r="AF107" s="969"/>
      <c r="AG107" s="1030"/>
      <c r="AH107" s="1033"/>
      <c r="AI107" s="1033"/>
      <c r="AJ107" s="1036"/>
      <c r="AK107" s="1027"/>
      <c r="AL107" s="1033"/>
      <c r="AM107" s="1033"/>
      <c r="AN107" s="1045"/>
      <c r="AO107" s="1045"/>
      <c r="AP107" s="1045"/>
      <c r="AQ107" s="1033"/>
      <c r="AR107" s="1042"/>
      <c r="AS107" s="1039"/>
      <c r="AT107" s="1042"/>
      <c r="AU107" s="1039"/>
      <c r="AV107" s="1042"/>
      <c r="AW107" s="1039"/>
      <c r="AX107" s="1045"/>
      <c r="AY107" s="1048"/>
    </row>
    <row r="108" spans="1:51" s="208" customFormat="1" ht="29.25" customHeight="1">
      <c r="A108" s="1021"/>
      <c r="B108" s="1024"/>
      <c r="C108" s="1027"/>
      <c r="D108" s="142" t="s">
        <v>68</v>
      </c>
      <c r="E108" s="146">
        <v>45</v>
      </c>
      <c r="F108" s="146">
        <v>45</v>
      </c>
      <c r="G108" s="145">
        <v>45</v>
      </c>
      <c r="H108" s="96">
        <v>45</v>
      </c>
      <c r="I108" s="172"/>
      <c r="J108" s="172"/>
      <c r="K108" s="172"/>
      <c r="L108" s="172"/>
      <c r="M108" s="96"/>
      <c r="N108" s="96"/>
      <c r="O108" s="172"/>
      <c r="P108" s="172"/>
      <c r="Q108" s="172"/>
      <c r="R108" s="378"/>
      <c r="S108" s="969"/>
      <c r="T108" s="145">
        <v>7</v>
      </c>
      <c r="U108" s="96">
        <v>12</v>
      </c>
      <c r="V108" s="172"/>
      <c r="W108" s="172"/>
      <c r="X108" s="172"/>
      <c r="Y108" s="172"/>
      <c r="Z108" s="96"/>
      <c r="AA108" s="96"/>
      <c r="AB108" s="172"/>
      <c r="AC108" s="172"/>
      <c r="AD108" s="376"/>
      <c r="AE108" s="376"/>
      <c r="AF108" s="969"/>
      <c r="AG108" s="1030"/>
      <c r="AH108" s="1033"/>
      <c r="AI108" s="1033"/>
      <c r="AJ108" s="1036"/>
      <c r="AK108" s="1027"/>
      <c r="AL108" s="1033"/>
      <c r="AM108" s="1033"/>
      <c r="AN108" s="1045"/>
      <c r="AO108" s="1045"/>
      <c r="AP108" s="1045"/>
      <c r="AQ108" s="1033"/>
      <c r="AR108" s="1042"/>
      <c r="AS108" s="1039"/>
      <c r="AT108" s="1042"/>
      <c r="AU108" s="1039"/>
      <c r="AV108" s="1042"/>
      <c r="AW108" s="1039"/>
      <c r="AX108" s="1045"/>
      <c r="AY108" s="1048"/>
    </row>
    <row r="109" spans="1:51" s="208" customFormat="1" ht="29.25" customHeight="1">
      <c r="A109" s="1021"/>
      <c r="B109" s="1024"/>
      <c r="C109" s="1027"/>
      <c r="D109" s="142" t="s">
        <v>7</v>
      </c>
      <c r="E109" s="146">
        <v>14484353</v>
      </c>
      <c r="F109" s="146">
        <v>14484353</v>
      </c>
      <c r="G109" s="145">
        <v>14484353</v>
      </c>
      <c r="H109" s="96">
        <v>14484353</v>
      </c>
      <c r="I109" s="172"/>
      <c r="J109" s="172"/>
      <c r="K109" s="172"/>
      <c r="L109" s="172"/>
      <c r="M109" s="96"/>
      <c r="N109" s="96"/>
      <c r="O109" s="172"/>
      <c r="P109" s="172"/>
      <c r="Q109" s="172"/>
      <c r="R109" s="378"/>
      <c r="S109" s="969"/>
      <c r="T109" s="145">
        <v>1664778</v>
      </c>
      <c r="U109" s="96">
        <v>3036380</v>
      </c>
      <c r="V109" s="172"/>
      <c r="W109" s="172"/>
      <c r="X109" s="172"/>
      <c r="Y109" s="172"/>
      <c r="Z109" s="96"/>
      <c r="AA109" s="96"/>
      <c r="AB109" s="172"/>
      <c r="AC109" s="172"/>
      <c r="AD109" s="376"/>
      <c r="AE109" s="376"/>
      <c r="AF109" s="969"/>
      <c r="AG109" s="1030"/>
      <c r="AH109" s="1033"/>
      <c r="AI109" s="1033"/>
      <c r="AJ109" s="1036"/>
      <c r="AK109" s="1027"/>
      <c r="AL109" s="1033"/>
      <c r="AM109" s="1033"/>
      <c r="AN109" s="1045"/>
      <c r="AO109" s="1045"/>
      <c r="AP109" s="1045"/>
      <c r="AQ109" s="1033"/>
      <c r="AR109" s="1042"/>
      <c r="AS109" s="1039"/>
      <c r="AT109" s="1042"/>
      <c r="AU109" s="1039"/>
      <c r="AV109" s="1042"/>
      <c r="AW109" s="1039"/>
      <c r="AX109" s="1045"/>
      <c r="AY109" s="1048"/>
    </row>
    <row r="110" spans="1:51" s="208" customFormat="1" ht="29.25" customHeight="1">
      <c r="A110" s="1021"/>
      <c r="B110" s="1024"/>
      <c r="C110" s="1027"/>
      <c r="D110" s="142" t="s">
        <v>69</v>
      </c>
      <c r="E110" s="174">
        <v>577</v>
      </c>
      <c r="F110" s="174">
        <v>577</v>
      </c>
      <c r="G110" s="173">
        <v>577</v>
      </c>
      <c r="H110" s="175">
        <v>577</v>
      </c>
      <c r="I110" s="175"/>
      <c r="J110" s="175"/>
      <c r="K110" s="175"/>
      <c r="L110" s="175"/>
      <c r="M110" s="175"/>
      <c r="N110" s="175"/>
      <c r="O110" s="175"/>
      <c r="P110" s="175"/>
      <c r="Q110" s="175"/>
      <c r="R110" s="379"/>
      <c r="S110" s="969"/>
      <c r="T110" s="173">
        <v>7</v>
      </c>
      <c r="U110" s="175">
        <v>39</v>
      </c>
      <c r="V110" s="175"/>
      <c r="W110" s="175"/>
      <c r="X110" s="175"/>
      <c r="Y110" s="175"/>
      <c r="Z110" s="175"/>
      <c r="AA110" s="175"/>
      <c r="AB110" s="175"/>
      <c r="AC110" s="175"/>
      <c r="AD110" s="175"/>
      <c r="AE110" s="175"/>
      <c r="AF110" s="969"/>
      <c r="AG110" s="1030"/>
      <c r="AH110" s="1033"/>
      <c r="AI110" s="1033"/>
      <c r="AJ110" s="1036"/>
      <c r="AK110" s="1027"/>
      <c r="AL110" s="1033"/>
      <c r="AM110" s="1033"/>
      <c r="AN110" s="1045"/>
      <c r="AO110" s="1045"/>
      <c r="AP110" s="1045"/>
      <c r="AQ110" s="1033"/>
      <c r="AR110" s="1042"/>
      <c r="AS110" s="1039"/>
      <c r="AT110" s="1042"/>
      <c r="AU110" s="1039"/>
      <c r="AV110" s="1042"/>
      <c r="AW110" s="1039"/>
      <c r="AX110" s="1045"/>
      <c r="AY110" s="1048"/>
    </row>
    <row r="111" spans="1:51" s="208" customFormat="1" ht="29.25" customHeight="1" thickBot="1">
      <c r="A111" s="1021"/>
      <c r="B111" s="1024"/>
      <c r="C111" s="1028"/>
      <c r="D111" s="150" t="s">
        <v>72</v>
      </c>
      <c r="E111" s="381">
        <v>104173678</v>
      </c>
      <c r="F111" s="381">
        <v>104173678</v>
      </c>
      <c r="G111" s="380">
        <v>104173678</v>
      </c>
      <c r="H111" s="382">
        <v>104764632</v>
      </c>
      <c r="I111" s="382"/>
      <c r="J111" s="382"/>
      <c r="K111" s="382"/>
      <c r="L111" s="382"/>
      <c r="M111" s="382"/>
      <c r="N111" s="382"/>
      <c r="O111" s="382"/>
      <c r="P111" s="382"/>
      <c r="Q111" s="382"/>
      <c r="R111" s="382"/>
      <c r="S111" s="970"/>
      <c r="T111" s="380">
        <v>1664778</v>
      </c>
      <c r="U111" s="536">
        <v>53943191</v>
      </c>
      <c r="V111" s="382"/>
      <c r="W111" s="382"/>
      <c r="X111" s="382"/>
      <c r="Y111" s="382"/>
      <c r="Z111" s="382"/>
      <c r="AA111" s="382"/>
      <c r="AB111" s="382"/>
      <c r="AC111" s="382"/>
      <c r="AD111" s="382"/>
      <c r="AE111" s="382"/>
      <c r="AF111" s="970"/>
      <c r="AG111" s="1031"/>
      <c r="AH111" s="1034"/>
      <c r="AI111" s="1034"/>
      <c r="AJ111" s="1037"/>
      <c r="AK111" s="1028"/>
      <c r="AL111" s="1034"/>
      <c r="AM111" s="1034"/>
      <c r="AN111" s="1046"/>
      <c r="AO111" s="1046"/>
      <c r="AP111" s="1046"/>
      <c r="AQ111" s="1034"/>
      <c r="AR111" s="1043"/>
      <c r="AS111" s="1040"/>
      <c r="AT111" s="1043"/>
      <c r="AU111" s="1040"/>
      <c r="AV111" s="1043"/>
      <c r="AW111" s="1040"/>
      <c r="AX111" s="1046"/>
      <c r="AY111" s="1049"/>
    </row>
    <row r="112" spans="1:51" s="208" customFormat="1" ht="29.25" customHeight="1">
      <c r="A112" s="1021"/>
      <c r="B112" s="1024"/>
      <c r="C112" s="1026" t="s">
        <v>329</v>
      </c>
      <c r="D112" s="141" t="s">
        <v>67</v>
      </c>
      <c r="E112" s="410">
        <v>399</v>
      </c>
      <c r="F112" s="410">
        <v>399</v>
      </c>
      <c r="G112" s="411">
        <v>399</v>
      </c>
      <c r="H112" s="560">
        <v>399</v>
      </c>
      <c r="I112" s="144"/>
      <c r="J112" s="144"/>
      <c r="K112" s="144"/>
      <c r="L112" s="144"/>
      <c r="M112" s="144"/>
      <c r="N112" s="144"/>
      <c r="O112" s="144"/>
      <c r="P112" s="144"/>
      <c r="Q112" s="144"/>
      <c r="R112" s="372"/>
      <c r="S112" s="968"/>
      <c r="T112" s="149">
        <v>0</v>
      </c>
      <c r="U112" s="144">
        <v>20</v>
      </c>
      <c r="V112" s="144"/>
      <c r="W112" s="144"/>
      <c r="X112" s="144"/>
      <c r="Y112" s="144"/>
      <c r="Z112" s="144"/>
      <c r="AA112" s="144"/>
      <c r="AB112" s="144"/>
      <c r="AC112" s="144"/>
      <c r="AD112" s="144"/>
      <c r="AE112" s="144"/>
      <c r="AF112" s="968"/>
      <c r="AG112" s="1029" t="s">
        <v>329</v>
      </c>
      <c r="AH112" s="1032" t="s">
        <v>303</v>
      </c>
      <c r="AI112" s="1032" t="s">
        <v>303</v>
      </c>
      <c r="AJ112" s="1035" t="s">
        <v>443</v>
      </c>
      <c r="AK112" s="1026" t="s">
        <v>329</v>
      </c>
      <c r="AL112" s="1032" t="s">
        <v>303</v>
      </c>
      <c r="AM112" s="1032" t="s">
        <v>441</v>
      </c>
      <c r="AN112" s="1044">
        <v>376909.9421253422</v>
      </c>
      <c r="AO112" s="1044">
        <v>181938.44038530084</v>
      </c>
      <c r="AP112" s="1044">
        <v>194971.50174004139</v>
      </c>
      <c r="AQ112" s="1032" t="s">
        <v>303</v>
      </c>
      <c r="AR112" s="1041" t="s">
        <v>336</v>
      </c>
      <c r="AS112" s="1038">
        <v>376909.9421253422</v>
      </c>
      <c r="AT112" s="1041" t="s">
        <v>336</v>
      </c>
      <c r="AU112" s="1038">
        <v>376909.9421253422</v>
      </c>
      <c r="AV112" s="1041" t="s">
        <v>337</v>
      </c>
      <c r="AW112" s="1038">
        <v>376909.9421253422</v>
      </c>
      <c r="AX112" s="1044">
        <v>376909.9421253422</v>
      </c>
      <c r="AY112" s="1047"/>
    </row>
    <row r="113" spans="1:51" s="208" customFormat="1" ht="29.25" customHeight="1">
      <c r="A113" s="1021"/>
      <c r="B113" s="1024"/>
      <c r="C113" s="1027"/>
      <c r="D113" s="142" t="s">
        <v>6</v>
      </c>
      <c r="E113" s="374">
        <v>67277293</v>
      </c>
      <c r="F113" s="374">
        <v>67277293</v>
      </c>
      <c r="G113" s="373">
        <v>67277293</v>
      </c>
      <c r="H113" s="376">
        <v>67720577</v>
      </c>
      <c r="I113" s="375"/>
      <c r="J113" s="375"/>
      <c r="K113" s="375"/>
      <c r="L113" s="375"/>
      <c r="M113" s="376"/>
      <c r="N113" s="376"/>
      <c r="O113" s="376"/>
      <c r="P113" s="376"/>
      <c r="Q113" s="376"/>
      <c r="R113" s="376"/>
      <c r="S113" s="969"/>
      <c r="T113" s="377">
        <v>0</v>
      </c>
      <c r="U113" s="535">
        <v>38185954</v>
      </c>
      <c r="V113" s="375"/>
      <c r="W113" s="375"/>
      <c r="X113" s="375"/>
      <c r="Y113" s="375"/>
      <c r="Z113" s="376"/>
      <c r="AA113" s="376"/>
      <c r="AB113" s="376"/>
      <c r="AC113" s="376"/>
      <c r="AD113" s="376"/>
      <c r="AE113" s="376"/>
      <c r="AF113" s="969"/>
      <c r="AG113" s="1030"/>
      <c r="AH113" s="1033"/>
      <c r="AI113" s="1033"/>
      <c r="AJ113" s="1036"/>
      <c r="AK113" s="1027"/>
      <c r="AL113" s="1033"/>
      <c r="AM113" s="1033"/>
      <c r="AN113" s="1045"/>
      <c r="AO113" s="1045"/>
      <c r="AP113" s="1045"/>
      <c r="AQ113" s="1033"/>
      <c r="AR113" s="1042"/>
      <c r="AS113" s="1039"/>
      <c r="AT113" s="1042"/>
      <c r="AU113" s="1039"/>
      <c r="AV113" s="1042"/>
      <c r="AW113" s="1039"/>
      <c r="AX113" s="1045"/>
      <c r="AY113" s="1048"/>
    </row>
    <row r="114" spans="1:51" s="208" customFormat="1" ht="29.25" customHeight="1">
      <c r="A114" s="1021"/>
      <c r="B114" s="1024"/>
      <c r="C114" s="1027"/>
      <c r="D114" s="142" t="s">
        <v>68</v>
      </c>
      <c r="E114" s="146">
        <v>56</v>
      </c>
      <c r="F114" s="146">
        <v>56</v>
      </c>
      <c r="G114" s="145">
        <v>56</v>
      </c>
      <c r="H114" s="96">
        <v>56</v>
      </c>
      <c r="I114" s="172"/>
      <c r="J114" s="172"/>
      <c r="K114" s="172"/>
      <c r="L114" s="172"/>
      <c r="M114" s="96"/>
      <c r="N114" s="96"/>
      <c r="O114" s="172"/>
      <c r="P114" s="172"/>
      <c r="Q114" s="172"/>
      <c r="R114" s="378"/>
      <c r="S114" s="969"/>
      <c r="T114" s="145">
        <v>0</v>
      </c>
      <c r="U114" s="96">
        <v>0</v>
      </c>
      <c r="V114" s="172"/>
      <c r="W114" s="172"/>
      <c r="X114" s="172"/>
      <c r="Y114" s="172"/>
      <c r="Z114" s="96"/>
      <c r="AA114" s="96"/>
      <c r="AB114" s="172"/>
      <c r="AC114" s="172"/>
      <c r="AD114" s="376"/>
      <c r="AE114" s="376"/>
      <c r="AF114" s="969"/>
      <c r="AG114" s="1030"/>
      <c r="AH114" s="1033"/>
      <c r="AI114" s="1033"/>
      <c r="AJ114" s="1036"/>
      <c r="AK114" s="1027"/>
      <c r="AL114" s="1033"/>
      <c r="AM114" s="1033"/>
      <c r="AN114" s="1045"/>
      <c r="AO114" s="1045"/>
      <c r="AP114" s="1045"/>
      <c r="AQ114" s="1033"/>
      <c r="AR114" s="1042"/>
      <c r="AS114" s="1039"/>
      <c r="AT114" s="1042"/>
      <c r="AU114" s="1039"/>
      <c r="AV114" s="1042"/>
      <c r="AW114" s="1039"/>
      <c r="AX114" s="1045"/>
      <c r="AY114" s="1048"/>
    </row>
    <row r="115" spans="1:51" s="208" customFormat="1" ht="29.25" customHeight="1">
      <c r="A115" s="1021"/>
      <c r="B115" s="1024"/>
      <c r="C115" s="1027"/>
      <c r="D115" s="142" t="s">
        <v>7</v>
      </c>
      <c r="E115" s="146">
        <v>18177863</v>
      </c>
      <c r="F115" s="146">
        <v>18177863</v>
      </c>
      <c r="G115" s="145">
        <v>18177863</v>
      </c>
      <c r="H115" s="96">
        <v>18177863</v>
      </c>
      <c r="I115" s="172"/>
      <c r="J115" s="172"/>
      <c r="K115" s="172"/>
      <c r="L115" s="172"/>
      <c r="M115" s="96"/>
      <c r="N115" s="96"/>
      <c r="O115" s="172"/>
      <c r="P115" s="172"/>
      <c r="Q115" s="172"/>
      <c r="R115" s="378"/>
      <c r="S115" s="969"/>
      <c r="T115" s="145">
        <v>0</v>
      </c>
      <c r="U115" s="96">
        <v>0</v>
      </c>
      <c r="V115" s="172"/>
      <c r="W115" s="172"/>
      <c r="X115" s="172"/>
      <c r="Y115" s="172"/>
      <c r="Z115" s="96"/>
      <c r="AA115" s="96"/>
      <c r="AB115" s="172"/>
      <c r="AC115" s="172"/>
      <c r="AD115" s="376"/>
      <c r="AE115" s="376"/>
      <c r="AF115" s="969"/>
      <c r="AG115" s="1030"/>
      <c r="AH115" s="1033"/>
      <c r="AI115" s="1033"/>
      <c r="AJ115" s="1036"/>
      <c r="AK115" s="1027"/>
      <c r="AL115" s="1033"/>
      <c r="AM115" s="1033"/>
      <c r="AN115" s="1045"/>
      <c r="AO115" s="1045"/>
      <c r="AP115" s="1045"/>
      <c r="AQ115" s="1033"/>
      <c r="AR115" s="1042"/>
      <c r="AS115" s="1039"/>
      <c r="AT115" s="1042"/>
      <c r="AU115" s="1039"/>
      <c r="AV115" s="1042"/>
      <c r="AW115" s="1039"/>
      <c r="AX115" s="1045"/>
      <c r="AY115" s="1048"/>
    </row>
    <row r="116" spans="1:51" s="208" customFormat="1" ht="29.25" customHeight="1">
      <c r="A116" s="1021"/>
      <c r="B116" s="1024"/>
      <c r="C116" s="1027"/>
      <c r="D116" s="142" t="s">
        <v>69</v>
      </c>
      <c r="E116" s="174">
        <v>455</v>
      </c>
      <c r="F116" s="174">
        <v>455</v>
      </c>
      <c r="G116" s="173">
        <v>455</v>
      </c>
      <c r="H116" s="175">
        <v>455</v>
      </c>
      <c r="I116" s="175"/>
      <c r="J116" s="175"/>
      <c r="K116" s="175"/>
      <c r="L116" s="175"/>
      <c r="M116" s="175"/>
      <c r="N116" s="175"/>
      <c r="O116" s="175"/>
      <c r="P116" s="175"/>
      <c r="Q116" s="175"/>
      <c r="R116" s="379"/>
      <c r="S116" s="969"/>
      <c r="T116" s="173">
        <v>0</v>
      </c>
      <c r="U116" s="175">
        <v>20</v>
      </c>
      <c r="V116" s="175"/>
      <c r="W116" s="175"/>
      <c r="X116" s="175"/>
      <c r="Y116" s="175"/>
      <c r="Z116" s="175"/>
      <c r="AA116" s="175"/>
      <c r="AB116" s="175"/>
      <c r="AC116" s="175"/>
      <c r="AD116" s="175"/>
      <c r="AE116" s="175"/>
      <c r="AF116" s="969"/>
      <c r="AG116" s="1030"/>
      <c r="AH116" s="1033"/>
      <c r="AI116" s="1033"/>
      <c r="AJ116" s="1036"/>
      <c r="AK116" s="1027"/>
      <c r="AL116" s="1033"/>
      <c r="AM116" s="1033"/>
      <c r="AN116" s="1045"/>
      <c r="AO116" s="1045"/>
      <c r="AP116" s="1045"/>
      <c r="AQ116" s="1033"/>
      <c r="AR116" s="1042"/>
      <c r="AS116" s="1039"/>
      <c r="AT116" s="1042"/>
      <c r="AU116" s="1039"/>
      <c r="AV116" s="1042"/>
      <c r="AW116" s="1039"/>
      <c r="AX116" s="1045"/>
      <c r="AY116" s="1048"/>
    </row>
    <row r="117" spans="1:51" s="208" customFormat="1" ht="29.25" customHeight="1" thickBot="1">
      <c r="A117" s="1021"/>
      <c r="B117" s="1024"/>
      <c r="C117" s="1028"/>
      <c r="D117" s="150" t="s">
        <v>72</v>
      </c>
      <c r="E117" s="381">
        <v>85455156</v>
      </c>
      <c r="F117" s="381">
        <v>85455156</v>
      </c>
      <c r="G117" s="380">
        <v>85455156</v>
      </c>
      <c r="H117" s="382">
        <v>85898440</v>
      </c>
      <c r="I117" s="382"/>
      <c r="J117" s="382"/>
      <c r="K117" s="382"/>
      <c r="L117" s="382"/>
      <c r="M117" s="382"/>
      <c r="N117" s="382"/>
      <c r="O117" s="382"/>
      <c r="P117" s="382"/>
      <c r="Q117" s="382"/>
      <c r="R117" s="382"/>
      <c r="S117" s="970"/>
      <c r="T117" s="380">
        <v>0</v>
      </c>
      <c r="U117" s="536">
        <v>38185954</v>
      </c>
      <c r="V117" s="382"/>
      <c r="W117" s="382"/>
      <c r="X117" s="382"/>
      <c r="Y117" s="382"/>
      <c r="Z117" s="382"/>
      <c r="AA117" s="382"/>
      <c r="AB117" s="382"/>
      <c r="AC117" s="382"/>
      <c r="AD117" s="382"/>
      <c r="AE117" s="382"/>
      <c r="AF117" s="970"/>
      <c r="AG117" s="1031"/>
      <c r="AH117" s="1034"/>
      <c r="AI117" s="1034"/>
      <c r="AJ117" s="1037"/>
      <c r="AK117" s="1028"/>
      <c r="AL117" s="1034"/>
      <c r="AM117" s="1034"/>
      <c r="AN117" s="1046"/>
      <c r="AO117" s="1046"/>
      <c r="AP117" s="1046"/>
      <c r="AQ117" s="1034"/>
      <c r="AR117" s="1043"/>
      <c r="AS117" s="1040"/>
      <c r="AT117" s="1043"/>
      <c r="AU117" s="1040"/>
      <c r="AV117" s="1043"/>
      <c r="AW117" s="1040"/>
      <c r="AX117" s="1046"/>
      <c r="AY117" s="1049"/>
    </row>
    <row r="118" spans="1:51" s="208" customFormat="1" ht="29.25" customHeight="1">
      <c r="A118" s="1021"/>
      <c r="B118" s="1024"/>
      <c r="C118" s="1026" t="s">
        <v>330</v>
      </c>
      <c r="D118" s="141" t="s">
        <v>67</v>
      </c>
      <c r="E118" s="410">
        <v>545</v>
      </c>
      <c r="F118" s="410">
        <v>545</v>
      </c>
      <c r="G118" s="411">
        <v>545</v>
      </c>
      <c r="H118" s="560">
        <v>545</v>
      </c>
      <c r="I118" s="144"/>
      <c r="J118" s="144"/>
      <c r="K118" s="144"/>
      <c r="L118" s="144"/>
      <c r="M118" s="144"/>
      <c r="N118" s="144"/>
      <c r="O118" s="144"/>
      <c r="P118" s="144"/>
      <c r="Q118" s="144"/>
      <c r="R118" s="372"/>
      <c r="S118" s="968"/>
      <c r="T118" s="149">
        <v>0</v>
      </c>
      <c r="U118" s="144">
        <v>28</v>
      </c>
      <c r="V118" s="144"/>
      <c r="W118" s="144"/>
      <c r="X118" s="144"/>
      <c r="Y118" s="144"/>
      <c r="Z118" s="144"/>
      <c r="AA118" s="144"/>
      <c r="AB118" s="144"/>
      <c r="AC118" s="144"/>
      <c r="AD118" s="144"/>
      <c r="AE118" s="144"/>
      <c r="AF118" s="968"/>
      <c r="AG118" s="1029" t="s">
        <v>330</v>
      </c>
      <c r="AH118" s="1032" t="s">
        <v>303</v>
      </c>
      <c r="AI118" s="1032" t="s">
        <v>303</v>
      </c>
      <c r="AJ118" s="1035" t="s">
        <v>443</v>
      </c>
      <c r="AK118" s="1026" t="s">
        <v>330</v>
      </c>
      <c r="AL118" s="1032" t="s">
        <v>303</v>
      </c>
      <c r="AM118" s="1032" t="s">
        <v>441</v>
      </c>
      <c r="AN118" s="1044">
        <v>628525.7680783032</v>
      </c>
      <c r="AO118" s="1044">
        <v>306775.50657670101</v>
      </c>
      <c r="AP118" s="1044">
        <v>321750.26150160225</v>
      </c>
      <c r="AQ118" s="1032" t="s">
        <v>303</v>
      </c>
      <c r="AR118" s="1041" t="s">
        <v>336</v>
      </c>
      <c r="AS118" s="1038">
        <v>628525.7680783032</v>
      </c>
      <c r="AT118" s="1041" t="s">
        <v>336</v>
      </c>
      <c r="AU118" s="1038">
        <v>628525.7680783032</v>
      </c>
      <c r="AV118" s="1041" t="s">
        <v>337</v>
      </c>
      <c r="AW118" s="1038">
        <v>628525.7680783032</v>
      </c>
      <c r="AX118" s="1044">
        <v>628525.7680783032</v>
      </c>
      <c r="AY118" s="1047"/>
    </row>
    <row r="119" spans="1:51" s="208" customFormat="1" ht="29.25" customHeight="1">
      <c r="A119" s="1021"/>
      <c r="B119" s="1024"/>
      <c r="C119" s="1027"/>
      <c r="D119" s="142" t="s">
        <v>6</v>
      </c>
      <c r="E119" s="374">
        <v>91955249</v>
      </c>
      <c r="F119" s="374">
        <v>91955249</v>
      </c>
      <c r="G119" s="373">
        <v>91955249</v>
      </c>
      <c r="H119" s="376">
        <v>92561131</v>
      </c>
      <c r="I119" s="375"/>
      <c r="J119" s="375"/>
      <c r="K119" s="375"/>
      <c r="L119" s="375"/>
      <c r="M119" s="376"/>
      <c r="N119" s="376"/>
      <c r="O119" s="376"/>
      <c r="P119" s="376"/>
      <c r="Q119" s="376"/>
      <c r="R119" s="376"/>
      <c r="S119" s="969"/>
      <c r="T119" s="373">
        <v>0</v>
      </c>
      <c r="U119" s="535">
        <v>52192927</v>
      </c>
      <c r="V119" s="375"/>
      <c r="W119" s="375"/>
      <c r="X119" s="375"/>
      <c r="Y119" s="375"/>
      <c r="Z119" s="376"/>
      <c r="AA119" s="376"/>
      <c r="AB119" s="376"/>
      <c r="AC119" s="376"/>
      <c r="AD119" s="376"/>
      <c r="AE119" s="376"/>
      <c r="AF119" s="969"/>
      <c r="AG119" s="1030"/>
      <c r="AH119" s="1033"/>
      <c r="AI119" s="1033"/>
      <c r="AJ119" s="1036"/>
      <c r="AK119" s="1027"/>
      <c r="AL119" s="1033"/>
      <c r="AM119" s="1033"/>
      <c r="AN119" s="1045"/>
      <c r="AO119" s="1045"/>
      <c r="AP119" s="1045"/>
      <c r="AQ119" s="1033"/>
      <c r="AR119" s="1042"/>
      <c r="AS119" s="1039"/>
      <c r="AT119" s="1042"/>
      <c r="AU119" s="1039"/>
      <c r="AV119" s="1042"/>
      <c r="AW119" s="1039"/>
      <c r="AX119" s="1045"/>
      <c r="AY119" s="1048"/>
    </row>
    <row r="120" spans="1:51" s="208" customFormat="1" ht="29.25" customHeight="1">
      <c r="A120" s="1021"/>
      <c r="B120" s="1024"/>
      <c r="C120" s="1027"/>
      <c r="D120" s="142" t="s">
        <v>68</v>
      </c>
      <c r="E120" s="146">
        <v>49</v>
      </c>
      <c r="F120" s="146">
        <v>49</v>
      </c>
      <c r="G120" s="145">
        <v>49</v>
      </c>
      <c r="H120" s="96">
        <v>49</v>
      </c>
      <c r="I120" s="172"/>
      <c r="J120" s="172"/>
      <c r="K120" s="172"/>
      <c r="L120" s="172"/>
      <c r="M120" s="96"/>
      <c r="N120" s="96"/>
      <c r="O120" s="172"/>
      <c r="P120" s="172"/>
      <c r="Q120" s="172"/>
      <c r="R120" s="378"/>
      <c r="S120" s="969"/>
      <c r="T120" s="145">
        <v>53</v>
      </c>
      <c r="U120" s="96">
        <v>93</v>
      </c>
      <c r="V120" s="172"/>
      <c r="W120" s="172"/>
      <c r="X120" s="172"/>
      <c r="Y120" s="172"/>
      <c r="Z120" s="96"/>
      <c r="AA120" s="96"/>
      <c r="AB120" s="172"/>
      <c r="AC120" s="172"/>
      <c r="AD120" s="376"/>
      <c r="AE120" s="376"/>
      <c r="AF120" s="969"/>
      <c r="AG120" s="1030"/>
      <c r="AH120" s="1033"/>
      <c r="AI120" s="1033"/>
      <c r="AJ120" s="1036"/>
      <c r="AK120" s="1027"/>
      <c r="AL120" s="1033"/>
      <c r="AM120" s="1033"/>
      <c r="AN120" s="1045"/>
      <c r="AO120" s="1045"/>
      <c r="AP120" s="1045"/>
      <c r="AQ120" s="1033"/>
      <c r="AR120" s="1042"/>
      <c r="AS120" s="1039"/>
      <c r="AT120" s="1042"/>
      <c r="AU120" s="1039"/>
      <c r="AV120" s="1042"/>
      <c r="AW120" s="1039"/>
      <c r="AX120" s="1045"/>
      <c r="AY120" s="1048"/>
    </row>
    <row r="121" spans="1:51" s="208" customFormat="1" ht="29.25" customHeight="1">
      <c r="A121" s="1021"/>
      <c r="B121" s="1024"/>
      <c r="C121" s="1027"/>
      <c r="D121" s="142" t="s">
        <v>7</v>
      </c>
      <c r="E121" s="146">
        <v>16005210</v>
      </c>
      <c r="F121" s="146">
        <v>16005210</v>
      </c>
      <c r="G121" s="145">
        <v>16005210</v>
      </c>
      <c r="H121" s="96">
        <v>16005210</v>
      </c>
      <c r="I121" s="172"/>
      <c r="J121" s="172"/>
      <c r="K121" s="172"/>
      <c r="L121" s="172"/>
      <c r="M121" s="96"/>
      <c r="N121" s="96"/>
      <c r="O121" s="172"/>
      <c r="P121" s="172"/>
      <c r="Q121" s="172"/>
      <c r="R121" s="378"/>
      <c r="S121" s="969"/>
      <c r="T121" s="145">
        <v>12902026</v>
      </c>
      <c r="U121" s="96">
        <v>23531947</v>
      </c>
      <c r="V121" s="172"/>
      <c r="W121" s="172"/>
      <c r="X121" s="172"/>
      <c r="Y121" s="172"/>
      <c r="Z121" s="96"/>
      <c r="AA121" s="96"/>
      <c r="AB121" s="172"/>
      <c r="AC121" s="172"/>
      <c r="AD121" s="376"/>
      <c r="AE121" s="376"/>
      <c r="AF121" s="969"/>
      <c r="AG121" s="1030"/>
      <c r="AH121" s="1033"/>
      <c r="AI121" s="1033"/>
      <c r="AJ121" s="1036"/>
      <c r="AK121" s="1027"/>
      <c r="AL121" s="1033"/>
      <c r="AM121" s="1033"/>
      <c r="AN121" s="1045"/>
      <c r="AO121" s="1045"/>
      <c r="AP121" s="1045"/>
      <c r="AQ121" s="1033"/>
      <c r="AR121" s="1042"/>
      <c r="AS121" s="1039"/>
      <c r="AT121" s="1042"/>
      <c r="AU121" s="1039"/>
      <c r="AV121" s="1042"/>
      <c r="AW121" s="1039"/>
      <c r="AX121" s="1045"/>
      <c r="AY121" s="1048"/>
    </row>
    <row r="122" spans="1:51" s="208" customFormat="1" ht="29.25" customHeight="1">
      <c r="A122" s="1021"/>
      <c r="B122" s="1024"/>
      <c r="C122" s="1027"/>
      <c r="D122" s="142" t="s">
        <v>69</v>
      </c>
      <c r="E122" s="174">
        <v>594</v>
      </c>
      <c r="F122" s="174">
        <v>594</v>
      </c>
      <c r="G122" s="173">
        <v>594</v>
      </c>
      <c r="H122" s="175">
        <v>594</v>
      </c>
      <c r="I122" s="175"/>
      <c r="J122" s="175"/>
      <c r="K122" s="175"/>
      <c r="L122" s="175"/>
      <c r="M122" s="175"/>
      <c r="N122" s="175"/>
      <c r="O122" s="175"/>
      <c r="P122" s="175"/>
      <c r="Q122" s="175"/>
      <c r="R122" s="379"/>
      <c r="S122" s="969"/>
      <c r="T122" s="173">
        <v>53</v>
      </c>
      <c r="U122" s="175">
        <v>121</v>
      </c>
      <c r="V122" s="175"/>
      <c r="W122" s="175"/>
      <c r="X122" s="175"/>
      <c r="Y122" s="175"/>
      <c r="Z122" s="175"/>
      <c r="AA122" s="175"/>
      <c r="AB122" s="175"/>
      <c r="AC122" s="175"/>
      <c r="AD122" s="175"/>
      <c r="AE122" s="175"/>
      <c r="AF122" s="969"/>
      <c r="AG122" s="1030"/>
      <c r="AH122" s="1033"/>
      <c r="AI122" s="1033"/>
      <c r="AJ122" s="1036"/>
      <c r="AK122" s="1027"/>
      <c r="AL122" s="1033"/>
      <c r="AM122" s="1033"/>
      <c r="AN122" s="1045"/>
      <c r="AO122" s="1045"/>
      <c r="AP122" s="1045"/>
      <c r="AQ122" s="1033"/>
      <c r="AR122" s="1042"/>
      <c r="AS122" s="1039"/>
      <c r="AT122" s="1042"/>
      <c r="AU122" s="1039"/>
      <c r="AV122" s="1042"/>
      <c r="AW122" s="1039"/>
      <c r="AX122" s="1045"/>
      <c r="AY122" s="1048"/>
    </row>
    <row r="123" spans="1:51" s="208" customFormat="1" ht="29.25" customHeight="1" thickBot="1">
      <c r="A123" s="1021"/>
      <c r="B123" s="1024"/>
      <c r="C123" s="1028"/>
      <c r="D123" s="150" t="s">
        <v>72</v>
      </c>
      <c r="E123" s="381">
        <v>107960459</v>
      </c>
      <c r="F123" s="381">
        <v>107960459</v>
      </c>
      <c r="G123" s="380">
        <v>107960459</v>
      </c>
      <c r="H123" s="382">
        <v>108566341</v>
      </c>
      <c r="I123" s="382"/>
      <c r="J123" s="382"/>
      <c r="K123" s="382"/>
      <c r="L123" s="382"/>
      <c r="M123" s="382"/>
      <c r="N123" s="382"/>
      <c r="O123" s="382"/>
      <c r="P123" s="382"/>
      <c r="Q123" s="382"/>
      <c r="R123" s="382"/>
      <c r="S123" s="970"/>
      <c r="T123" s="380">
        <v>12902026</v>
      </c>
      <c r="U123" s="536">
        <v>75724874</v>
      </c>
      <c r="V123" s="382"/>
      <c r="W123" s="382"/>
      <c r="X123" s="382"/>
      <c r="Y123" s="382"/>
      <c r="Z123" s="382"/>
      <c r="AA123" s="382"/>
      <c r="AB123" s="382"/>
      <c r="AC123" s="382"/>
      <c r="AD123" s="382"/>
      <c r="AE123" s="382"/>
      <c r="AF123" s="970"/>
      <c r="AG123" s="1031"/>
      <c r="AH123" s="1034"/>
      <c r="AI123" s="1034"/>
      <c r="AJ123" s="1037"/>
      <c r="AK123" s="1028"/>
      <c r="AL123" s="1034"/>
      <c r="AM123" s="1034"/>
      <c r="AN123" s="1046"/>
      <c r="AO123" s="1046"/>
      <c r="AP123" s="1046"/>
      <c r="AQ123" s="1034"/>
      <c r="AR123" s="1043"/>
      <c r="AS123" s="1040"/>
      <c r="AT123" s="1043"/>
      <c r="AU123" s="1040"/>
      <c r="AV123" s="1043"/>
      <c r="AW123" s="1040"/>
      <c r="AX123" s="1046"/>
      <c r="AY123" s="1049"/>
    </row>
    <row r="124" spans="1:51" s="208" customFormat="1" ht="29.25" customHeight="1">
      <c r="A124" s="1021"/>
      <c r="B124" s="1024"/>
      <c r="C124" s="1050" t="s">
        <v>331</v>
      </c>
      <c r="D124" s="152" t="s">
        <v>334</v>
      </c>
      <c r="E124" s="177">
        <v>22000</v>
      </c>
      <c r="F124" s="177">
        <v>22000</v>
      </c>
      <c r="G124" s="176">
        <v>22000</v>
      </c>
      <c r="H124" s="178">
        <v>22000</v>
      </c>
      <c r="I124" s="178"/>
      <c r="J124" s="178"/>
      <c r="K124" s="178"/>
      <c r="L124" s="182"/>
      <c r="M124" s="178"/>
      <c r="N124" s="178"/>
      <c r="O124" s="178"/>
      <c r="P124" s="178"/>
      <c r="Q124" s="178"/>
      <c r="R124" s="383"/>
      <c r="S124" s="962"/>
      <c r="T124" s="176">
        <v>0</v>
      </c>
      <c r="U124" s="178">
        <v>1115</v>
      </c>
      <c r="V124" s="178"/>
      <c r="W124" s="178"/>
      <c r="X124" s="178"/>
      <c r="Y124" s="178"/>
      <c r="Z124" s="178"/>
      <c r="AA124" s="178"/>
      <c r="AB124" s="178"/>
      <c r="AC124" s="178"/>
      <c r="AD124" s="178"/>
      <c r="AE124" s="178"/>
      <c r="AF124" s="962"/>
      <c r="AG124" s="1054" t="s">
        <v>338</v>
      </c>
      <c r="AH124" s="1057" t="s">
        <v>303</v>
      </c>
      <c r="AI124" s="1057" t="s">
        <v>303</v>
      </c>
      <c r="AJ124" s="1057" t="s">
        <v>303</v>
      </c>
      <c r="AK124" s="1057" t="s">
        <v>338</v>
      </c>
      <c r="AL124" s="1057" t="s">
        <v>303</v>
      </c>
      <c r="AM124" s="1060" t="s">
        <v>339</v>
      </c>
      <c r="AN124" s="1069">
        <v>7715777.350199867</v>
      </c>
      <c r="AO124" s="1063">
        <v>3679381.3397198999</v>
      </c>
      <c r="AP124" s="1063">
        <v>4082893.3241926599</v>
      </c>
      <c r="AQ124" s="1057" t="s">
        <v>303</v>
      </c>
      <c r="AR124" s="1057" t="s">
        <v>336</v>
      </c>
      <c r="AS124" s="1063">
        <v>7715777.350199867</v>
      </c>
      <c r="AT124" s="1057" t="s">
        <v>336</v>
      </c>
      <c r="AU124" s="1063">
        <v>7715777.350199867</v>
      </c>
      <c r="AV124" s="1060" t="s">
        <v>337</v>
      </c>
      <c r="AW124" s="1063">
        <v>7762274.6639125599</v>
      </c>
      <c r="AX124" s="1063">
        <v>7762274.6639125599</v>
      </c>
      <c r="AY124" s="1066"/>
    </row>
    <row r="125" spans="1:51" s="208" customFormat="1" ht="29.25" customHeight="1">
      <c r="A125" s="1021"/>
      <c r="B125" s="1024"/>
      <c r="C125" s="1051"/>
      <c r="D125" s="143" t="s">
        <v>117</v>
      </c>
      <c r="E125" s="385">
        <v>3710180000</v>
      </c>
      <c r="F125" s="385">
        <v>3710180000</v>
      </c>
      <c r="G125" s="384">
        <v>3710180000</v>
      </c>
      <c r="H125" s="386">
        <v>3734626000</v>
      </c>
      <c r="I125" s="386"/>
      <c r="J125" s="386"/>
      <c r="K125" s="386"/>
      <c r="L125" s="387"/>
      <c r="M125" s="386"/>
      <c r="N125" s="386"/>
      <c r="O125" s="386"/>
      <c r="P125" s="386"/>
      <c r="Q125" s="386"/>
      <c r="R125" s="386"/>
      <c r="S125" s="963"/>
      <c r="T125" s="384">
        <v>0</v>
      </c>
      <c r="U125" s="386">
        <v>2105863000</v>
      </c>
      <c r="V125" s="386"/>
      <c r="W125" s="386"/>
      <c r="X125" s="386"/>
      <c r="Y125" s="386"/>
      <c r="Z125" s="386"/>
      <c r="AA125" s="386"/>
      <c r="AB125" s="386"/>
      <c r="AC125" s="386"/>
      <c r="AD125" s="386"/>
      <c r="AE125" s="386"/>
      <c r="AF125" s="963"/>
      <c r="AG125" s="1055"/>
      <c r="AH125" s="1058"/>
      <c r="AI125" s="1058"/>
      <c r="AJ125" s="1058"/>
      <c r="AK125" s="1058"/>
      <c r="AL125" s="1058"/>
      <c r="AM125" s="1061"/>
      <c r="AN125" s="1070"/>
      <c r="AO125" s="1064"/>
      <c r="AP125" s="1064"/>
      <c r="AQ125" s="1058"/>
      <c r="AR125" s="1058"/>
      <c r="AS125" s="1064"/>
      <c r="AT125" s="1058"/>
      <c r="AU125" s="1064"/>
      <c r="AV125" s="1061"/>
      <c r="AW125" s="1064"/>
      <c r="AX125" s="1064"/>
      <c r="AY125" s="1067"/>
    </row>
    <row r="126" spans="1:51" s="208" customFormat="1" ht="29.25" customHeight="1">
      <c r="A126" s="1021"/>
      <c r="B126" s="1024"/>
      <c r="C126" s="1052"/>
      <c r="D126" s="181" t="s">
        <v>335</v>
      </c>
      <c r="E126" s="389">
        <v>1823</v>
      </c>
      <c r="F126" s="389">
        <v>1823</v>
      </c>
      <c r="G126" s="388">
        <v>1823</v>
      </c>
      <c r="H126" s="390">
        <v>1823</v>
      </c>
      <c r="I126" s="390"/>
      <c r="J126" s="390"/>
      <c r="K126" s="390"/>
      <c r="L126" s="391"/>
      <c r="M126" s="390"/>
      <c r="N126" s="390"/>
      <c r="O126" s="390"/>
      <c r="P126" s="390"/>
      <c r="Q126" s="390"/>
      <c r="R126" s="390"/>
      <c r="S126" s="963"/>
      <c r="T126" s="388">
        <v>926</v>
      </c>
      <c r="U126" s="390">
        <v>1613</v>
      </c>
      <c r="V126" s="390"/>
      <c r="W126" s="390"/>
      <c r="X126" s="390"/>
      <c r="Y126" s="390"/>
      <c r="Z126" s="390"/>
      <c r="AA126" s="390"/>
      <c r="AB126" s="390"/>
      <c r="AC126" s="390"/>
      <c r="AD126" s="390"/>
      <c r="AE126" s="390"/>
      <c r="AF126" s="963"/>
      <c r="AG126" s="1055"/>
      <c r="AH126" s="1058"/>
      <c r="AI126" s="1058"/>
      <c r="AJ126" s="1058"/>
      <c r="AK126" s="1058"/>
      <c r="AL126" s="1058"/>
      <c r="AM126" s="1061"/>
      <c r="AN126" s="1070"/>
      <c r="AO126" s="1064"/>
      <c r="AP126" s="1064"/>
      <c r="AQ126" s="1058"/>
      <c r="AR126" s="1058"/>
      <c r="AS126" s="1064"/>
      <c r="AT126" s="1058"/>
      <c r="AU126" s="1064"/>
      <c r="AV126" s="1061"/>
      <c r="AW126" s="1064"/>
      <c r="AX126" s="1064"/>
      <c r="AY126" s="1067"/>
    </row>
    <row r="127" spans="1:51" s="208" customFormat="1" ht="29.25" customHeight="1" thickBot="1">
      <c r="A127" s="1022"/>
      <c r="B127" s="1025"/>
      <c r="C127" s="1053"/>
      <c r="D127" s="151" t="s">
        <v>118</v>
      </c>
      <c r="E127" s="393">
        <v>592192767</v>
      </c>
      <c r="F127" s="393">
        <v>592192767</v>
      </c>
      <c r="G127" s="392">
        <v>592192767</v>
      </c>
      <c r="H127" s="394">
        <v>592192767</v>
      </c>
      <c r="I127" s="394"/>
      <c r="J127" s="394"/>
      <c r="K127" s="394"/>
      <c r="L127" s="395"/>
      <c r="M127" s="394"/>
      <c r="N127" s="394"/>
      <c r="O127" s="394"/>
      <c r="P127" s="394"/>
      <c r="Q127" s="394"/>
      <c r="R127" s="394"/>
      <c r="S127" s="964"/>
      <c r="T127" s="392">
        <v>225660600</v>
      </c>
      <c r="U127" s="394">
        <v>411581333</v>
      </c>
      <c r="V127" s="394"/>
      <c r="W127" s="394"/>
      <c r="X127" s="394"/>
      <c r="Y127" s="394"/>
      <c r="Z127" s="394"/>
      <c r="AA127" s="394"/>
      <c r="AB127" s="394"/>
      <c r="AC127" s="394"/>
      <c r="AD127" s="394"/>
      <c r="AE127" s="394"/>
      <c r="AF127" s="964"/>
      <c r="AG127" s="1056"/>
      <c r="AH127" s="1059"/>
      <c r="AI127" s="1059"/>
      <c r="AJ127" s="1059"/>
      <c r="AK127" s="1059"/>
      <c r="AL127" s="1059"/>
      <c r="AM127" s="1062"/>
      <c r="AN127" s="1071"/>
      <c r="AO127" s="1065"/>
      <c r="AP127" s="1065"/>
      <c r="AQ127" s="1059"/>
      <c r="AR127" s="1059"/>
      <c r="AS127" s="1065"/>
      <c r="AT127" s="1059"/>
      <c r="AU127" s="1065"/>
      <c r="AV127" s="1062"/>
      <c r="AW127" s="1065"/>
      <c r="AX127" s="1065"/>
      <c r="AY127" s="1068"/>
    </row>
    <row r="128" spans="1:51" s="208" customFormat="1" ht="29.25" customHeight="1" thickBot="1">
      <c r="A128" s="1020">
        <v>3</v>
      </c>
      <c r="B128" s="1023" t="s">
        <v>307</v>
      </c>
      <c r="C128" s="1026" t="s">
        <v>312</v>
      </c>
      <c r="D128" s="141" t="s">
        <v>67</v>
      </c>
      <c r="E128" s="410">
        <v>171</v>
      </c>
      <c r="F128" s="410">
        <v>171</v>
      </c>
      <c r="G128" s="411">
        <v>171</v>
      </c>
      <c r="H128" s="560">
        <v>171</v>
      </c>
      <c r="I128" s="96"/>
      <c r="J128" s="96"/>
      <c r="K128" s="96"/>
      <c r="L128" s="96"/>
      <c r="M128" s="96"/>
      <c r="N128" s="96"/>
      <c r="O128" s="96"/>
      <c r="P128" s="96"/>
      <c r="Q128" s="96"/>
      <c r="R128" s="378"/>
      <c r="S128" s="968"/>
      <c r="T128" s="189">
        <v>0</v>
      </c>
      <c r="U128" s="70">
        <v>3</v>
      </c>
      <c r="V128" s="70"/>
      <c r="W128" s="70"/>
      <c r="X128" s="70"/>
      <c r="Y128" s="70"/>
      <c r="Z128" s="70"/>
      <c r="AA128" s="70"/>
      <c r="AB128" s="70"/>
      <c r="AC128" s="70"/>
      <c r="AD128" s="70"/>
      <c r="AE128" s="70"/>
      <c r="AF128" s="968"/>
      <c r="AG128" s="1072" t="s">
        <v>312</v>
      </c>
      <c r="AH128" s="1075" t="s">
        <v>470</v>
      </c>
      <c r="AI128" s="1032" t="s">
        <v>303</v>
      </c>
      <c r="AJ128" s="1035" t="s">
        <v>443</v>
      </c>
      <c r="AK128" s="1032" t="s">
        <v>312</v>
      </c>
      <c r="AL128" s="1032" t="s">
        <v>303</v>
      </c>
      <c r="AM128" s="1032" t="s">
        <v>441</v>
      </c>
      <c r="AN128" s="1044">
        <v>563172.78652489418</v>
      </c>
      <c r="AO128" s="1044">
        <v>258860.18234553467</v>
      </c>
      <c r="AP128" s="1044">
        <v>304312.60417935957</v>
      </c>
      <c r="AQ128" s="1032" t="s">
        <v>303</v>
      </c>
      <c r="AR128" s="1041" t="s">
        <v>336</v>
      </c>
      <c r="AS128" s="1038">
        <v>563172.78652489418</v>
      </c>
      <c r="AT128" s="1041" t="s">
        <v>336</v>
      </c>
      <c r="AU128" s="1038">
        <v>563172.78652489418</v>
      </c>
      <c r="AV128" s="1041" t="s">
        <v>337</v>
      </c>
      <c r="AW128" s="1038">
        <f>+AU128</f>
        <v>563172.78652489418</v>
      </c>
      <c r="AX128" s="1044">
        <f>+AW128</f>
        <v>563172.78652489418</v>
      </c>
      <c r="AY128" s="1076"/>
    </row>
    <row r="129" spans="1:51" s="208" customFormat="1" ht="29.25" customHeight="1" thickBot="1">
      <c r="A129" s="1021"/>
      <c r="B129" s="1024"/>
      <c r="C129" s="1027"/>
      <c r="D129" s="142" t="s">
        <v>6</v>
      </c>
      <c r="E129" s="374">
        <v>24833302</v>
      </c>
      <c r="F129" s="374">
        <v>24833302</v>
      </c>
      <c r="G129" s="373">
        <v>24833302</v>
      </c>
      <c r="H129" s="376">
        <v>23525109</v>
      </c>
      <c r="I129" s="96"/>
      <c r="J129" s="96"/>
      <c r="K129" s="96"/>
      <c r="L129" s="96"/>
      <c r="M129" s="96"/>
      <c r="N129" s="96"/>
      <c r="O129" s="96"/>
      <c r="P129" s="96"/>
      <c r="Q129" s="96"/>
      <c r="R129" s="378"/>
      <c r="S129" s="969"/>
      <c r="T129" s="373">
        <v>0</v>
      </c>
      <c r="U129" s="70">
        <v>1772792</v>
      </c>
      <c r="V129" s="190"/>
      <c r="W129" s="190"/>
      <c r="X129" s="190"/>
      <c r="Y129" s="190"/>
      <c r="Z129" s="70"/>
      <c r="AA129" s="70"/>
      <c r="AB129" s="70"/>
      <c r="AC129" s="70"/>
      <c r="AD129" s="70"/>
      <c r="AE129" s="70"/>
      <c r="AF129" s="969"/>
      <c r="AG129" s="1073"/>
      <c r="AH129" s="1075"/>
      <c r="AI129" s="1033"/>
      <c r="AJ129" s="1036"/>
      <c r="AK129" s="1033"/>
      <c r="AL129" s="1033"/>
      <c r="AM129" s="1033"/>
      <c r="AN129" s="1045"/>
      <c r="AO129" s="1045"/>
      <c r="AP129" s="1045"/>
      <c r="AQ129" s="1033"/>
      <c r="AR129" s="1042"/>
      <c r="AS129" s="1039"/>
      <c r="AT129" s="1042"/>
      <c r="AU129" s="1039"/>
      <c r="AV129" s="1042"/>
      <c r="AW129" s="1039"/>
      <c r="AX129" s="1045"/>
      <c r="AY129" s="1076"/>
    </row>
    <row r="130" spans="1:51" s="208" customFormat="1" ht="29.25" customHeight="1" thickBot="1">
      <c r="A130" s="1021"/>
      <c r="B130" s="1024"/>
      <c r="C130" s="1027"/>
      <c r="D130" s="142" t="s">
        <v>68</v>
      </c>
      <c r="E130" s="146">
        <v>0</v>
      </c>
      <c r="F130" s="146">
        <v>0</v>
      </c>
      <c r="G130" s="145">
        <v>0</v>
      </c>
      <c r="H130" s="96">
        <v>0</v>
      </c>
      <c r="I130" s="172"/>
      <c r="J130" s="172"/>
      <c r="K130" s="172"/>
      <c r="L130" s="172"/>
      <c r="M130" s="96"/>
      <c r="N130" s="96"/>
      <c r="O130" s="96"/>
      <c r="P130" s="96"/>
      <c r="Q130" s="96"/>
      <c r="R130" s="378"/>
      <c r="S130" s="969"/>
      <c r="T130" s="191">
        <v>0</v>
      </c>
      <c r="U130" s="192">
        <v>0</v>
      </c>
      <c r="V130" s="192"/>
      <c r="W130" s="192"/>
      <c r="X130" s="192"/>
      <c r="Y130" s="192"/>
      <c r="Z130" s="192"/>
      <c r="AA130" s="192"/>
      <c r="AB130" s="192"/>
      <c r="AC130" s="192"/>
      <c r="AD130" s="192"/>
      <c r="AE130" s="192"/>
      <c r="AF130" s="969"/>
      <c r="AG130" s="1073"/>
      <c r="AH130" s="1075"/>
      <c r="AI130" s="1033"/>
      <c r="AJ130" s="1036"/>
      <c r="AK130" s="1033"/>
      <c r="AL130" s="1033"/>
      <c r="AM130" s="1033"/>
      <c r="AN130" s="1045"/>
      <c r="AO130" s="1045"/>
      <c r="AP130" s="1045"/>
      <c r="AQ130" s="1033"/>
      <c r="AR130" s="1042"/>
      <c r="AS130" s="1039"/>
      <c r="AT130" s="1042"/>
      <c r="AU130" s="1039"/>
      <c r="AV130" s="1042"/>
      <c r="AW130" s="1039"/>
      <c r="AX130" s="1045"/>
      <c r="AY130" s="1076"/>
    </row>
    <row r="131" spans="1:51" s="208" customFormat="1" ht="29.25" customHeight="1" thickBot="1">
      <c r="A131" s="1021"/>
      <c r="B131" s="1024"/>
      <c r="C131" s="1027"/>
      <c r="D131" s="142" t="s">
        <v>7</v>
      </c>
      <c r="E131" s="146">
        <v>3678634</v>
      </c>
      <c r="F131" s="146">
        <v>3678634</v>
      </c>
      <c r="G131" s="145">
        <v>3678634</v>
      </c>
      <c r="H131" s="96">
        <v>3678634</v>
      </c>
      <c r="I131" s="172"/>
      <c r="J131" s="172"/>
      <c r="K131" s="172"/>
      <c r="L131" s="172"/>
      <c r="M131" s="96"/>
      <c r="N131" s="96"/>
      <c r="O131" s="96"/>
      <c r="P131" s="96"/>
      <c r="Q131" s="96"/>
      <c r="R131" s="378"/>
      <c r="S131" s="969"/>
      <c r="T131" s="145">
        <v>1350148</v>
      </c>
      <c r="U131" s="70">
        <v>2957359</v>
      </c>
      <c r="V131" s="192"/>
      <c r="W131" s="192"/>
      <c r="X131" s="192"/>
      <c r="Y131" s="192"/>
      <c r="Z131" s="192"/>
      <c r="AA131" s="192"/>
      <c r="AB131" s="192"/>
      <c r="AC131" s="192"/>
      <c r="AD131" s="192"/>
      <c r="AE131" s="192"/>
      <c r="AF131" s="969"/>
      <c r="AG131" s="1073"/>
      <c r="AH131" s="1075"/>
      <c r="AI131" s="1033"/>
      <c r="AJ131" s="1036"/>
      <c r="AK131" s="1033"/>
      <c r="AL131" s="1033"/>
      <c r="AM131" s="1033"/>
      <c r="AN131" s="1045"/>
      <c r="AO131" s="1045"/>
      <c r="AP131" s="1045"/>
      <c r="AQ131" s="1033"/>
      <c r="AR131" s="1042"/>
      <c r="AS131" s="1039"/>
      <c r="AT131" s="1042"/>
      <c r="AU131" s="1039"/>
      <c r="AV131" s="1042"/>
      <c r="AW131" s="1039"/>
      <c r="AX131" s="1045"/>
      <c r="AY131" s="1076"/>
    </row>
    <row r="132" spans="1:51" s="208" customFormat="1" ht="29.25" customHeight="1" thickBot="1">
      <c r="A132" s="1021"/>
      <c r="B132" s="1024"/>
      <c r="C132" s="1027"/>
      <c r="D132" s="142" t="s">
        <v>69</v>
      </c>
      <c r="E132" s="174">
        <v>171</v>
      </c>
      <c r="F132" s="174">
        <v>171</v>
      </c>
      <c r="G132" s="173">
        <v>171</v>
      </c>
      <c r="H132" s="175">
        <v>171</v>
      </c>
      <c r="I132" s="187"/>
      <c r="J132" s="187"/>
      <c r="K132" s="187"/>
      <c r="L132" s="187"/>
      <c r="M132" s="175"/>
      <c r="N132" s="175"/>
      <c r="O132" s="175"/>
      <c r="P132" s="175"/>
      <c r="Q132" s="175"/>
      <c r="R132" s="379"/>
      <c r="S132" s="969"/>
      <c r="T132" s="193">
        <v>0</v>
      </c>
      <c r="U132" s="175">
        <v>3</v>
      </c>
      <c r="V132" s="194"/>
      <c r="W132" s="194"/>
      <c r="X132" s="194"/>
      <c r="Y132" s="194"/>
      <c r="Z132" s="175"/>
      <c r="AA132" s="175"/>
      <c r="AB132" s="175"/>
      <c r="AC132" s="175"/>
      <c r="AD132" s="175"/>
      <c r="AE132" s="175"/>
      <c r="AF132" s="969"/>
      <c r="AG132" s="1073"/>
      <c r="AH132" s="1075"/>
      <c r="AI132" s="1033"/>
      <c r="AJ132" s="1036"/>
      <c r="AK132" s="1033"/>
      <c r="AL132" s="1033"/>
      <c r="AM132" s="1033"/>
      <c r="AN132" s="1045"/>
      <c r="AO132" s="1045"/>
      <c r="AP132" s="1045"/>
      <c r="AQ132" s="1033"/>
      <c r="AR132" s="1042"/>
      <c r="AS132" s="1039"/>
      <c r="AT132" s="1042"/>
      <c r="AU132" s="1039"/>
      <c r="AV132" s="1042"/>
      <c r="AW132" s="1039"/>
      <c r="AX132" s="1045"/>
      <c r="AY132" s="1076"/>
    </row>
    <row r="133" spans="1:51" s="208" customFormat="1" ht="29.25" customHeight="1" thickBot="1">
      <c r="A133" s="1021"/>
      <c r="B133" s="1024"/>
      <c r="C133" s="1028"/>
      <c r="D133" s="295" t="s">
        <v>72</v>
      </c>
      <c r="E133" s="381">
        <v>28511936</v>
      </c>
      <c r="F133" s="381">
        <v>28511936</v>
      </c>
      <c r="G133" s="380">
        <v>28511936</v>
      </c>
      <c r="H133" s="382">
        <v>27203743</v>
      </c>
      <c r="I133" s="297"/>
      <c r="J133" s="297"/>
      <c r="K133" s="297"/>
      <c r="L133" s="297"/>
      <c r="M133" s="296"/>
      <c r="N133" s="296"/>
      <c r="O133" s="296"/>
      <c r="P133" s="296"/>
      <c r="Q133" s="296"/>
      <c r="R133" s="396"/>
      <c r="S133" s="970"/>
      <c r="T133" s="428">
        <v>1350148</v>
      </c>
      <c r="U133" s="296">
        <v>4730151</v>
      </c>
      <c r="V133" s="298"/>
      <c r="W133" s="298"/>
      <c r="X133" s="298"/>
      <c r="Y133" s="298"/>
      <c r="Z133" s="296"/>
      <c r="AA133" s="296"/>
      <c r="AB133" s="296"/>
      <c r="AC133" s="296"/>
      <c r="AD133" s="296"/>
      <c r="AE133" s="296"/>
      <c r="AF133" s="970"/>
      <c r="AG133" s="1074"/>
      <c r="AH133" s="1075"/>
      <c r="AI133" s="1034"/>
      <c r="AJ133" s="1037"/>
      <c r="AK133" s="1034"/>
      <c r="AL133" s="1034"/>
      <c r="AM133" s="1034"/>
      <c r="AN133" s="1046"/>
      <c r="AO133" s="1046"/>
      <c r="AP133" s="1046"/>
      <c r="AQ133" s="1034"/>
      <c r="AR133" s="1043"/>
      <c r="AS133" s="1040"/>
      <c r="AT133" s="1043"/>
      <c r="AU133" s="1040"/>
      <c r="AV133" s="1043"/>
      <c r="AW133" s="1040"/>
      <c r="AX133" s="1046"/>
      <c r="AY133" s="1076"/>
    </row>
    <row r="134" spans="1:51" s="208" customFormat="1" ht="29.25" customHeight="1" thickBot="1">
      <c r="A134" s="1021"/>
      <c r="B134" s="1024"/>
      <c r="C134" s="1026" t="s">
        <v>313</v>
      </c>
      <c r="D134" s="293" t="s">
        <v>67</v>
      </c>
      <c r="E134" s="410">
        <v>100</v>
      </c>
      <c r="F134" s="410">
        <v>100</v>
      </c>
      <c r="G134" s="411">
        <v>100</v>
      </c>
      <c r="H134" s="560">
        <v>100</v>
      </c>
      <c r="I134" s="294"/>
      <c r="J134" s="294"/>
      <c r="K134" s="294"/>
      <c r="L134" s="294"/>
      <c r="M134" s="294"/>
      <c r="N134" s="294"/>
      <c r="O134" s="294"/>
      <c r="P134" s="294"/>
      <c r="Q134" s="294"/>
      <c r="R134" s="378"/>
      <c r="S134" s="968"/>
      <c r="T134" s="189">
        <v>0</v>
      </c>
      <c r="U134" s="70">
        <v>5</v>
      </c>
      <c r="V134" s="289"/>
      <c r="W134" s="289"/>
      <c r="X134" s="289"/>
      <c r="Y134" s="289"/>
      <c r="Z134" s="289"/>
      <c r="AA134" s="289"/>
      <c r="AB134" s="289"/>
      <c r="AC134" s="289"/>
      <c r="AD134" s="289"/>
      <c r="AE134" s="70"/>
      <c r="AF134" s="968"/>
      <c r="AG134" s="1072" t="s">
        <v>313</v>
      </c>
      <c r="AH134" s="1075" t="s">
        <v>471</v>
      </c>
      <c r="AI134" s="1032" t="s">
        <v>303</v>
      </c>
      <c r="AJ134" s="1035" t="s">
        <v>443</v>
      </c>
      <c r="AK134" s="1032" t="s">
        <v>313</v>
      </c>
      <c r="AL134" s="1032" t="s">
        <v>303</v>
      </c>
      <c r="AM134" s="1032" t="s">
        <v>441</v>
      </c>
      <c r="AN134" s="1044">
        <v>163230.72497655527</v>
      </c>
      <c r="AO134" s="1044">
        <v>77499.342048074177</v>
      </c>
      <c r="AP134" s="1044">
        <v>85731.382928481078</v>
      </c>
      <c r="AQ134" s="1032" t="s">
        <v>303</v>
      </c>
      <c r="AR134" s="1041" t="s">
        <v>336</v>
      </c>
      <c r="AS134" s="1038">
        <v>163230.72497655527</v>
      </c>
      <c r="AT134" s="1041" t="s">
        <v>336</v>
      </c>
      <c r="AU134" s="1038">
        <v>163230.72497655527</v>
      </c>
      <c r="AV134" s="1041" t="s">
        <v>337</v>
      </c>
      <c r="AW134" s="1038">
        <f>+AU134</f>
        <v>163230.72497655527</v>
      </c>
      <c r="AX134" s="1044">
        <f>+AW134</f>
        <v>163230.72497655527</v>
      </c>
      <c r="AY134" s="1076"/>
    </row>
    <row r="135" spans="1:51" s="208" customFormat="1" ht="29.25" customHeight="1" thickBot="1">
      <c r="A135" s="1021"/>
      <c r="B135" s="1024"/>
      <c r="C135" s="1027"/>
      <c r="D135" s="142" t="s">
        <v>6</v>
      </c>
      <c r="E135" s="374">
        <v>14540552</v>
      </c>
      <c r="F135" s="374">
        <v>14540552</v>
      </c>
      <c r="G135" s="373">
        <v>14540552</v>
      </c>
      <c r="H135" s="376">
        <v>13774570</v>
      </c>
      <c r="I135" s="96"/>
      <c r="J135" s="96"/>
      <c r="K135" s="96"/>
      <c r="L135" s="96"/>
      <c r="M135" s="96"/>
      <c r="N135" s="96"/>
      <c r="O135" s="96"/>
      <c r="P135" s="96"/>
      <c r="Q135" s="96"/>
      <c r="R135" s="378"/>
      <c r="S135" s="969"/>
      <c r="T135" s="373">
        <v>0</v>
      </c>
      <c r="U135" s="70">
        <v>2954654</v>
      </c>
      <c r="V135" s="190"/>
      <c r="W135" s="190"/>
      <c r="X135" s="190"/>
      <c r="Y135" s="190"/>
      <c r="Z135" s="70"/>
      <c r="AA135" s="70"/>
      <c r="AB135" s="70"/>
      <c r="AC135" s="70"/>
      <c r="AD135" s="70"/>
      <c r="AE135" s="70"/>
      <c r="AF135" s="969"/>
      <c r="AG135" s="1073"/>
      <c r="AH135" s="1075"/>
      <c r="AI135" s="1033"/>
      <c r="AJ135" s="1036"/>
      <c r="AK135" s="1033"/>
      <c r="AL135" s="1033"/>
      <c r="AM135" s="1033"/>
      <c r="AN135" s="1045"/>
      <c r="AO135" s="1045"/>
      <c r="AP135" s="1045"/>
      <c r="AQ135" s="1033"/>
      <c r="AR135" s="1042"/>
      <c r="AS135" s="1039"/>
      <c r="AT135" s="1042"/>
      <c r="AU135" s="1039"/>
      <c r="AV135" s="1042"/>
      <c r="AW135" s="1039"/>
      <c r="AX135" s="1045"/>
      <c r="AY135" s="1076"/>
    </row>
    <row r="136" spans="1:51" s="208" customFormat="1" ht="29.25" customHeight="1" thickBot="1">
      <c r="A136" s="1021"/>
      <c r="B136" s="1024"/>
      <c r="C136" s="1027"/>
      <c r="D136" s="142" t="s">
        <v>68</v>
      </c>
      <c r="E136" s="146">
        <v>0</v>
      </c>
      <c r="F136" s="146">
        <v>0</v>
      </c>
      <c r="G136" s="145">
        <v>0</v>
      </c>
      <c r="H136" s="96">
        <v>0</v>
      </c>
      <c r="I136" s="172"/>
      <c r="J136" s="172"/>
      <c r="K136" s="172"/>
      <c r="L136" s="172"/>
      <c r="M136" s="96"/>
      <c r="N136" s="96"/>
      <c r="O136" s="96"/>
      <c r="P136" s="96"/>
      <c r="Q136" s="96"/>
      <c r="R136" s="378"/>
      <c r="S136" s="969"/>
      <c r="T136" s="191">
        <v>0</v>
      </c>
      <c r="U136" s="192">
        <v>0</v>
      </c>
      <c r="V136" s="192"/>
      <c r="W136" s="192"/>
      <c r="X136" s="192"/>
      <c r="Y136" s="192"/>
      <c r="Z136" s="192"/>
      <c r="AA136" s="192"/>
      <c r="AB136" s="192"/>
      <c r="AC136" s="192"/>
      <c r="AD136" s="192"/>
      <c r="AE136" s="192"/>
      <c r="AF136" s="969"/>
      <c r="AG136" s="1073"/>
      <c r="AH136" s="1075"/>
      <c r="AI136" s="1033"/>
      <c r="AJ136" s="1036"/>
      <c r="AK136" s="1033"/>
      <c r="AL136" s="1033"/>
      <c r="AM136" s="1033"/>
      <c r="AN136" s="1045"/>
      <c r="AO136" s="1045"/>
      <c r="AP136" s="1045"/>
      <c r="AQ136" s="1033"/>
      <c r="AR136" s="1042"/>
      <c r="AS136" s="1039"/>
      <c r="AT136" s="1042"/>
      <c r="AU136" s="1039"/>
      <c r="AV136" s="1042"/>
      <c r="AW136" s="1039"/>
      <c r="AX136" s="1045"/>
      <c r="AY136" s="1076"/>
    </row>
    <row r="137" spans="1:51" s="208" customFormat="1" ht="29.25" customHeight="1" thickBot="1">
      <c r="A137" s="1021"/>
      <c r="B137" s="1024"/>
      <c r="C137" s="1027"/>
      <c r="D137" s="142" t="s">
        <v>7</v>
      </c>
      <c r="E137" s="146">
        <v>1640829</v>
      </c>
      <c r="F137" s="146">
        <v>1640829</v>
      </c>
      <c r="G137" s="145">
        <v>1640829</v>
      </c>
      <c r="H137" s="96">
        <v>1640829</v>
      </c>
      <c r="I137" s="172"/>
      <c r="J137" s="172"/>
      <c r="K137" s="172"/>
      <c r="L137" s="172"/>
      <c r="M137" s="96"/>
      <c r="N137" s="96"/>
      <c r="O137" s="96"/>
      <c r="P137" s="96"/>
      <c r="Q137" s="96"/>
      <c r="R137" s="378"/>
      <c r="S137" s="969"/>
      <c r="T137" s="145">
        <v>602224</v>
      </c>
      <c r="U137" s="70">
        <v>1319110</v>
      </c>
      <c r="V137" s="192"/>
      <c r="W137" s="192"/>
      <c r="X137" s="192"/>
      <c r="Y137" s="192"/>
      <c r="Z137" s="192"/>
      <c r="AA137" s="192"/>
      <c r="AB137" s="192"/>
      <c r="AC137" s="192"/>
      <c r="AD137" s="192"/>
      <c r="AE137" s="192"/>
      <c r="AF137" s="969"/>
      <c r="AG137" s="1073"/>
      <c r="AH137" s="1075"/>
      <c r="AI137" s="1033"/>
      <c r="AJ137" s="1036"/>
      <c r="AK137" s="1033"/>
      <c r="AL137" s="1033"/>
      <c r="AM137" s="1033"/>
      <c r="AN137" s="1045"/>
      <c r="AO137" s="1045"/>
      <c r="AP137" s="1045"/>
      <c r="AQ137" s="1033"/>
      <c r="AR137" s="1042"/>
      <c r="AS137" s="1039"/>
      <c r="AT137" s="1042"/>
      <c r="AU137" s="1039"/>
      <c r="AV137" s="1042"/>
      <c r="AW137" s="1039"/>
      <c r="AX137" s="1045"/>
      <c r="AY137" s="1076"/>
    </row>
    <row r="138" spans="1:51" s="208" customFormat="1" ht="29.25" customHeight="1" thickBot="1">
      <c r="A138" s="1021"/>
      <c r="B138" s="1024"/>
      <c r="C138" s="1027"/>
      <c r="D138" s="142" t="s">
        <v>69</v>
      </c>
      <c r="E138" s="174">
        <v>100</v>
      </c>
      <c r="F138" s="174">
        <v>100</v>
      </c>
      <c r="G138" s="173">
        <v>100</v>
      </c>
      <c r="H138" s="175">
        <v>100</v>
      </c>
      <c r="I138" s="187"/>
      <c r="J138" s="187"/>
      <c r="K138" s="187"/>
      <c r="L138" s="187"/>
      <c r="M138" s="175"/>
      <c r="N138" s="175"/>
      <c r="O138" s="175"/>
      <c r="P138" s="175"/>
      <c r="Q138" s="175"/>
      <c r="R138" s="379"/>
      <c r="S138" s="969"/>
      <c r="T138" s="193">
        <v>0</v>
      </c>
      <c r="U138" s="175">
        <v>5</v>
      </c>
      <c r="V138" s="194"/>
      <c r="W138" s="194"/>
      <c r="X138" s="194"/>
      <c r="Y138" s="194"/>
      <c r="Z138" s="175"/>
      <c r="AA138" s="175"/>
      <c r="AB138" s="175"/>
      <c r="AC138" s="175"/>
      <c r="AD138" s="175"/>
      <c r="AE138" s="175"/>
      <c r="AF138" s="969"/>
      <c r="AG138" s="1073"/>
      <c r="AH138" s="1075"/>
      <c r="AI138" s="1033"/>
      <c r="AJ138" s="1036"/>
      <c r="AK138" s="1033"/>
      <c r="AL138" s="1033"/>
      <c r="AM138" s="1033"/>
      <c r="AN138" s="1045"/>
      <c r="AO138" s="1045"/>
      <c r="AP138" s="1045"/>
      <c r="AQ138" s="1033"/>
      <c r="AR138" s="1042"/>
      <c r="AS138" s="1039"/>
      <c r="AT138" s="1042"/>
      <c r="AU138" s="1039"/>
      <c r="AV138" s="1042"/>
      <c r="AW138" s="1039"/>
      <c r="AX138" s="1045"/>
      <c r="AY138" s="1076"/>
    </row>
    <row r="139" spans="1:51" s="208" customFormat="1" ht="29.25" customHeight="1" thickBot="1">
      <c r="A139" s="1021"/>
      <c r="B139" s="1024"/>
      <c r="C139" s="1028"/>
      <c r="D139" s="295" t="s">
        <v>72</v>
      </c>
      <c r="E139" s="381">
        <v>16181381</v>
      </c>
      <c r="F139" s="381">
        <v>16181381</v>
      </c>
      <c r="G139" s="380">
        <v>16181381</v>
      </c>
      <c r="H139" s="382">
        <v>15415399</v>
      </c>
      <c r="I139" s="297"/>
      <c r="J139" s="297"/>
      <c r="K139" s="297"/>
      <c r="L139" s="297"/>
      <c r="M139" s="296"/>
      <c r="N139" s="296"/>
      <c r="O139" s="296"/>
      <c r="P139" s="296"/>
      <c r="Q139" s="296"/>
      <c r="R139" s="396"/>
      <c r="S139" s="970"/>
      <c r="T139" s="428">
        <v>602224</v>
      </c>
      <c r="U139" s="296">
        <v>4273764</v>
      </c>
      <c r="V139" s="298"/>
      <c r="W139" s="298"/>
      <c r="X139" s="298"/>
      <c r="Y139" s="298"/>
      <c r="Z139" s="296"/>
      <c r="AA139" s="296"/>
      <c r="AB139" s="296"/>
      <c r="AC139" s="296"/>
      <c r="AD139" s="296"/>
      <c r="AE139" s="296"/>
      <c r="AF139" s="970"/>
      <c r="AG139" s="1074"/>
      <c r="AH139" s="1075"/>
      <c r="AI139" s="1034"/>
      <c r="AJ139" s="1037"/>
      <c r="AK139" s="1034"/>
      <c r="AL139" s="1034"/>
      <c r="AM139" s="1034"/>
      <c r="AN139" s="1046"/>
      <c r="AO139" s="1046"/>
      <c r="AP139" s="1046"/>
      <c r="AQ139" s="1034"/>
      <c r="AR139" s="1043"/>
      <c r="AS139" s="1040"/>
      <c r="AT139" s="1043"/>
      <c r="AU139" s="1040"/>
      <c r="AV139" s="1043"/>
      <c r="AW139" s="1040"/>
      <c r="AX139" s="1046"/>
      <c r="AY139" s="1076"/>
    </row>
    <row r="140" spans="1:51" s="208" customFormat="1" ht="29.25" customHeight="1" thickBot="1">
      <c r="A140" s="1021"/>
      <c r="B140" s="1024"/>
      <c r="C140" s="1026" t="s">
        <v>314</v>
      </c>
      <c r="D140" s="141" t="s">
        <v>67</v>
      </c>
      <c r="E140" s="410">
        <v>25</v>
      </c>
      <c r="F140" s="410">
        <v>25</v>
      </c>
      <c r="G140" s="411">
        <v>25</v>
      </c>
      <c r="H140" s="560">
        <v>25</v>
      </c>
      <c r="I140" s="96"/>
      <c r="J140" s="96"/>
      <c r="K140" s="96"/>
      <c r="L140" s="96"/>
      <c r="M140" s="96"/>
      <c r="N140" s="96"/>
      <c r="O140" s="96"/>
      <c r="P140" s="96"/>
      <c r="Q140" s="96"/>
      <c r="R140" s="378"/>
      <c r="S140" s="968"/>
      <c r="T140" s="189">
        <v>0</v>
      </c>
      <c r="U140" s="70">
        <v>0</v>
      </c>
      <c r="V140" s="70"/>
      <c r="W140" s="70"/>
      <c r="X140" s="70"/>
      <c r="Y140" s="70"/>
      <c r="Z140" s="70"/>
      <c r="AA140" s="70"/>
      <c r="AB140" s="70"/>
      <c r="AC140" s="70"/>
      <c r="AD140" s="70"/>
      <c r="AE140" s="70"/>
      <c r="AF140" s="968"/>
      <c r="AG140" s="1072" t="s">
        <v>314</v>
      </c>
      <c r="AH140" s="1075" t="s">
        <v>303</v>
      </c>
      <c r="AI140" s="1032" t="s">
        <v>303</v>
      </c>
      <c r="AJ140" s="1035" t="s">
        <v>303</v>
      </c>
      <c r="AK140" s="1032" t="s">
        <v>314</v>
      </c>
      <c r="AL140" s="1032" t="s">
        <v>303</v>
      </c>
      <c r="AM140" s="1032" t="s">
        <v>441</v>
      </c>
      <c r="AN140" s="1044">
        <v>107787.77730349379</v>
      </c>
      <c r="AO140" s="1044">
        <v>53687.302981756962</v>
      </c>
      <c r="AP140" s="1044">
        <v>54100.474321736823</v>
      </c>
      <c r="AQ140" s="1032" t="s">
        <v>303</v>
      </c>
      <c r="AR140" s="1041" t="s">
        <v>336</v>
      </c>
      <c r="AS140" s="1038">
        <v>107787.77730349379</v>
      </c>
      <c r="AT140" s="1041" t="s">
        <v>336</v>
      </c>
      <c r="AU140" s="1038">
        <v>107787.77730349379</v>
      </c>
      <c r="AV140" s="1041" t="s">
        <v>337</v>
      </c>
      <c r="AW140" s="1038">
        <f>+AU140</f>
        <v>107787.77730349379</v>
      </c>
      <c r="AX140" s="1044">
        <f>+AW140</f>
        <v>107787.77730349379</v>
      </c>
      <c r="AY140" s="1076"/>
    </row>
    <row r="141" spans="1:51" s="208" customFormat="1" ht="29.25" customHeight="1" thickBot="1">
      <c r="A141" s="1021"/>
      <c r="B141" s="1024"/>
      <c r="C141" s="1027"/>
      <c r="D141" s="142" t="s">
        <v>6</v>
      </c>
      <c r="E141" s="374">
        <v>3594294</v>
      </c>
      <c r="F141" s="374">
        <v>3594294</v>
      </c>
      <c r="G141" s="373">
        <v>3594294</v>
      </c>
      <c r="H141" s="376">
        <v>3404950</v>
      </c>
      <c r="I141" s="96"/>
      <c r="J141" s="96"/>
      <c r="K141" s="96"/>
      <c r="L141" s="96"/>
      <c r="M141" s="96"/>
      <c r="N141" s="96"/>
      <c r="O141" s="96"/>
      <c r="P141" s="96"/>
      <c r="Q141" s="96"/>
      <c r="R141" s="378"/>
      <c r="S141" s="969"/>
      <c r="T141" s="373">
        <v>0</v>
      </c>
      <c r="U141" s="70">
        <v>0</v>
      </c>
      <c r="V141" s="190"/>
      <c r="W141" s="190"/>
      <c r="X141" s="190"/>
      <c r="Y141" s="190"/>
      <c r="Z141" s="70"/>
      <c r="AA141" s="70"/>
      <c r="AB141" s="70"/>
      <c r="AC141" s="70"/>
      <c r="AD141" s="70"/>
      <c r="AE141" s="70"/>
      <c r="AF141" s="969"/>
      <c r="AG141" s="1073"/>
      <c r="AH141" s="1075"/>
      <c r="AI141" s="1033"/>
      <c r="AJ141" s="1036"/>
      <c r="AK141" s="1033"/>
      <c r="AL141" s="1033"/>
      <c r="AM141" s="1033"/>
      <c r="AN141" s="1045"/>
      <c r="AO141" s="1045"/>
      <c r="AP141" s="1045"/>
      <c r="AQ141" s="1033"/>
      <c r="AR141" s="1042"/>
      <c r="AS141" s="1039"/>
      <c r="AT141" s="1042"/>
      <c r="AU141" s="1039"/>
      <c r="AV141" s="1042"/>
      <c r="AW141" s="1039"/>
      <c r="AX141" s="1045"/>
      <c r="AY141" s="1076"/>
    </row>
    <row r="142" spans="1:51" s="208" customFormat="1" ht="29.25" customHeight="1" thickBot="1">
      <c r="A142" s="1021"/>
      <c r="B142" s="1024"/>
      <c r="C142" s="1027"/>
      <c r="D142" s="142" t="s">
        <v>68</v>
      </c>
      <c r="E142" s="146">
        <v>0</v>
      </c>
      <c r="F142" s="146">
        <v>0</v>
      </c>
      <c r="G142" s="145">
        <v>0</v>
      </c>
      <c r="H142" s="96">
        <v>0</v>
      </c>
      <c r="I142" s="172"/>
      <c r="J142" s="172"/>
      <c r="K142" s="172"/>
      <c r="L142" s="172"/>
      <c r="M142" s="96"/>
      <c r="N142" s="96"/>
      <c r="O142" s="96"/>
      <c r="P142" s="96"/>
      <c r="Q142" s="96"/>
      <c r="R142" s="378"/>
      <c r="S142" s="969"/>
      <c r="T142" s="191">
        <v>0</v>
      </c>
      <c r="U142" s="192">
        <v>0</v>
      </c>
      <c r="V142" s="192"/>
      <c r="W142" s="192"/>
      <c r="X142" s="192"/>
      <c r="Y142" s="192"/>
      <c r="Z142" s="192"/>
      <c r="AA142" s="192"/>
      <c r="AB142" s="192"/>
      <c r="AC142" s="192"/>
      <c r="AD142" s="192"/>
      <c r="AE142" s="192"/>
      <c r="AF142" s="969"/>
      <c r="AG142" s="1073"/>
      <c r="AH142" s="1075"/>
      <c r="AI142" s="1033"/>
      <c r="AJ142" s="1036"/>
      <c r="AK142" s="1033"/>
      <c r="AL142" s="1033"/>
      <c r="AM142" s="1033"/>
      <c r="AN142" s="1045"/>
      <c r="AO142" s="1045"/>
      <c r="AP142" s="1045"/>
      <c r="AQ142" s="1033"/>
      <c r="AR142" s="1042"/>
      <c r="AS142" s="1039"/>
      <c r="AT142" s="1042"/>
      <c r="AU142" s="1039"/>
      <c r="AV142" s="1042"/>
      <c r="AW142" s="1039"/>
      <c r="AX142" s="1045"/>
      <c r="AY142" s="1076"/>
    </row>
    <row r="143" spans="1:51" s="208" customFormat="1" ht="29.25" customHeight="1" thickBot="1">
      <c r="A143" s="1021"/>
      <c r="B143" s="1024"/>
      <c r="C143" s="1027"/>
      <c r="D143" s="142" t="s">
        <v>7</v>
      </c>
      <c r="E143" s="146">
        <v>344045</v>
      </c>
      <c r="F143" s="146">
        <v>344045</v>
      </c>
      <c r="G143" s="145">
        <v>344045</v>
      </c>
      <c r="H143" s="96">
        <v>344045</v>
      </c>
      <c r="I143" s="172"/>
      <c r="J143" s="172"/>
      <c r="K143" s="172"/>
      <c r="L143" s="172"/>
      <c r="M143" s="96"/>
      <c r="N143" s="96"/>
      <c r="O143" s="96"/>
      <c r="P143" s="96"/>
      <c r="Q143" s="96"/>
      <c r="R143" s="378"/>
      <c r="S143" s="969"/>
      <c r="T143" s="145">
        <v>126273</v>
      </c>
      <c r="U143" s="70">
        <v>276588</v>
      </c>
      <c r="V143" s="192"/>
      <c r="W143" s="192"/>
      <c r="X143" s="192"/>
      <c r="Y143" s="192"/>
      <c r="Z143" s="192"/>
      <c r="AA143" s="192"/>
      <c r="AB143" s="192"/>
      <c r="AC143" s="192"/>
      <c r="AD143" s="192"/>
      <c r="AE143" s="192"/>
      <c r="AF143" s="969"/>
      <c r="AG143" s="1073"/>
      <c r="AH143" s="1075"/>
      <c r="AI143" s="1033"/>
      <c r="AJ143" s="1036"/>
      <c r="AK143" s="1033"/>
      <c r="AL143" s="1033"/>
      <c r="AM143" s="1033"/>
      <c r="AN143" s="1045"/>
      <c r="AO143" s="1045"/>
      <c r="AP143" s="1045"/>
      <c r="AQ143" s="1033"/>
      <c r="AR143" s="1042"/>
      <c r="AS143" s="1039"/>
      <c r="AT143" s="1042"/>
      <c r="AU143" s="1039"/>
      <c r="AV143" s="1042"/>
      <c r="AW143" s="1039"/>
      <c r="AX143" s="1045"/>
      <c r="AY143" s="1076"/>
    </row>
    <row r="144" spans="1:51" s="208" customFormat="1" ht="29.25" customHeight="1" thickBot="1">
      <c r="A144" s="1021"/>
      <c r="B144" s="1024"/>
      <c r="C144" s="1027"/>
      <c r="D144" s="142" t="s">
        <v>69</v>
      </c>
      <c r="E144" s="174">
        <v>25</v>
      </c>
      <c r="F144" s="174">
        <v>25</v>
      </c>
      <c r="G144" s="173">
        <v>25</v>
      </c>
      <c r="H144" s="175">
        <v>25</v>
      </c>
      <c r="I144" s="187"/>
      <c r="J144" s="187"/>
      <c r="K144" s="187"/>
      <c r="L144" s="187"/>
      <c r="M144" s="175"/>
      <c r="N144" s="175"/>
      <c r="O144" s="175"/>
      <c r="P144" s="175"/>
      <c r="Q144" s="175"/>
      <c r="R144" s="379"/>
      <c r="S144" s="969"/>
      <c r="T144" s="193">
        <v>0</v>
      </c>
      <c r="U144" s="175">
        <v>0</v>
      </c>
      <c r="V144" s="194"/>
      <c r="W144" s="194"/>
      <c r="X144" s="194"/>
      <c r="Y144" s="194"/>
      <c r="Z144" s="175"/>
      <c r="AA144" s="175"/>
      <c r="AB144" s="175"/>
      <c r="AC144" s="175"/>
      <c r="AD144" s="175"/>
      <c r="AE144" s="175"/>
      <c r="AF144" s="969"/>
      <c r="AG144" s="1073"/>
      <c r="AH144" s="1075"/>
      <c r="AI144" s="1033"/>
      <c r="AJ144" s="1036"/>
      <c r="AK144" s="1033"/>
      <c r="AL144" s="1033"/>
      <c r="AM144" s="1033"/>
      <c r="AN144" s="1045"/>
      <c r="AO144" s="1045"/>
      <c r="AP144" s="1045"/>
      <c r="AQ144" s="1033"/>
      <c r="AR144" s="1042"/>
      <c r="AS144" s="1039"/>
      <c r="AT144" s="1042"/>
      <c r="AU144" s="1039"/>
      <c r="AV144" s="1042"/>
      <c r="AW144" s="1039"/>
      <c r="AX144" s="1045"/>
      <c r="AY144" s="1076"/>
    </row>
    <row r="145" spans="1:51" s="208" customFormat="1" ht="29.25" customHeight="1" thickBot="1">
      <c r="A145" s="1021"/>
      <c r="B145" s="1024"/>
      <c r="C145" s="1028"/>
      <c r="D145" s="295" t="s">
        <v>72</v>
      </c>
      <c r="E145" s="381">
        <v>3938339</v>
      </c>
      <c r="F145" s="381">
        <v>3938339</v>
      </c>
      <c r="G145" s="380">
        <v>3938339</v>
      </c>
      <c r="H145" s="382">
        <v>3748995</v>
      </c>
      <c r="I145" s="297"/>
      <c r="J145" s="297"/>
      <c r="K145" s="297"/>
      <c r="L145" s="297"/>
      <c r="M145" s="296"/>
      <c r="N145" s="296"/>
      <c r="O145" s="296"/>
      <c r="P145" s="296"/>
      <c r="Q145" s="296"/>
      <c r="R145" s="396"/>
      <c r="S145" s="970"/>
      <c r="T145" s="428">
        <v>126273</v>
      </c>
      <c r="U145" s="296">
        <f>+U143</f>
        <v>276588</v>
      </c>
      <c r="V145" s="298"/>
      <c r="W145" s="298"/>
      <c r="X145" s="298"/>
      <c r="Y145" s="298"/>
      <c r="Z145" s="296"/>
      <c r="AA145" s="296"/>
      <c r="AB145" s="296"/>
      <c r="AC145" s="296"/>
      <c r="AD145" s="296"/>
      <c r="AE145" s="296"/>
      <c r="AF145" s="970"/>
      <c r="AG145" s="1074"/>
      <c r="AH145" s="1075"/>
      <c r="AI145" s="1034"/>
      <c r="AJ145" s="1037"/>
      <c r="AK145" s="1034"/>
      <c r="AL145" s="1034"/>
      <c r="AM145" s="1034"/>
      <c r="AN145" s="1046"/>
      <c r="AO145" s="1046"/>
      <c r="AP145" s="1046"/>
      <c r="AQ145" s="1034"/>
      <c r="AR145" s="1043"/>
      <c r="AS145" s="1040"/>
      <c r="AT145" s="1043"/>
      <c r="AU145" s="1040"/>
      <c r="AV145" s="1043"/>
      <c r="AW145" s="1040"/>
      <c r="AX145" s="1046"/>
      <c r="AY145" s="1076"/>
    </row>
    <row r="146" spans="1:51" s="208" customFormat="1" ht="29.25" customHeight="1" thickBot="1">
      <c r="A146" s="1021"/>
      <c r="B146" s="1024"/>
      <c r="C146" s="1026" t="s">
        <v>315</v>
      </c>
      <c r="D146" s="141" t="s">
        <v>67</v>
      </c>
      <c r="E146" s="410">
        <v>95</v>
      </c>
      <c r="F146" s="410">
        <v>95</v>
      </c>
      <c r="G146" s="411">
        <v>95</v>
      </c>
      <c r="H146" s="560">
        <v>95</v>
      </c>
      <c r="I146" s="96"/>
      <c r="J146" s="96"/>
      <c r="K146" s="96"/>
      <c r="L146" s="96"/>
      <c r="M146" s="96"/>
      <c r="N146" s="96"/>
      <c r="O146" s="96"/>
      <c r="P146" s="96"/>
      <c r="Q146" s="96"/>
      <c r="R146" s="378"/>
      <c r="S146" s="968"/>
      <c r="T146" s="189">
        <v>0</v>
      </c>
      <c r="U146" s="70">
        <v>12</v>
      </c>
      <c r="V146" s="70"/>
      <c r="W146" s="70"/>
      <c r="X146" s="70"/>
      <c r="Y146" s="70"/>
      <c r="Z146" s="70"/>
      <c r="AA146" s="70"/>
      <c r="AB146" s="70"/>
      <c r="AC146" s="70"/>
      <c r="AD146" s="70"/>
      <c r="AE146" s="70"/>
      <c r="AF146" s="968"/>
      <c r="AG146" s="1072" t="s">
        <v>315</v>
      </c>
      <c r="AH146" s="1075" t="s">
        <v>472</v>
      </c>
      <c r="AI146" s="1032" t="s">
        <v>303</v>
      </c>
      <c r="AJ146" s="1035" t="s">
        <v>443</v>
      </c>
      <c r="AK146" s="1032" t="s">
        <v>315</v>
      </c>
      <c r="AL146" s="1032" t="s">
        <v>303</v>
      </c>
      <c r="AM146" s="1032" t="s">
        <v>441</v>
      </c>
      <c r="AN146" s="1044">
        <v>406574.31283195887</v>
      </c>
      <c r="AO146" s="1044">
        <v>196556.91202693075</v>
      </c>
      <c r="AP146" s="1044">
        <v>210017.40080502813</v>
      </c>
      <c r="AQ146" s="1032" t="s">
        <v>303</v>
      </c>
      <c r="AR146" s="1041" t="s">
        <v>336</v>
      </c>
      <c r="AS146" s="1038">
        <v>406574.31283195887</v>
      </c>
      <c r="AT146" s="1041" t="s">
        <v>336</v>
      </c>
      <c r="AU146" s="1038">
        <v>406574.31283195887</v>
      </c>
      <c r="AV146" s="1041" t="s">
        <v>337</v>
      </c>
      <c r="AW146" s="1038">
        <f>+AU146</f>
        <v>406574.31283195887</v>
      </c>
      <c r="AX146" s="1044">
        <f>+AW146</f>
        <v>406574.31283195887</v>
      </c>
      <c r="AY146" s="1076"/>
    </row>
    <row r="147" spans="1:51" s="208" customFormat="1" ht="29.25" customHeight="1" thickBot="1">
      <c r="A147" s="1021"/>
      <c r="B147" s="1024"/>
      <c r="C147" s="1027"/>
      <c r="D147" s="142" t="s">
        <v>6</v>
      </c>
      <c r="E147" s="374">
        <v>13723667</v>
      </c>
      <c r="F147" s="374">
        <v>13723667</v>
      </c>
      <c r="G147" s="373">
        <v>13723667</v>
      </c>
      <c r="H147" s="376">
        <v>13000718</v>
      </c>
      <c r="I147" s="96"/>
      <c r="J147" s="96"/>
      <c r="K147" s="96"/>
      <c r="L147" s="96"/>
      <c r="M147" s="96"/>
      <c r="N147" s="96"/>
      <c r="O147" s="96"/>
      <c r="P147" s="96"/>
      <c r="Q147" s="96"/>
      <c r="R147" s="378"/>
      <c r="S147" s="969"/>
      <c r="T147" s="373">
        <v>0</v>
      </c>
      <c r="U147" s="70">
        <v>7091169</v>
      </c>
      <c r="V147" s="190"/>
      <c r="W147" s="190"/>
      <c r="X147" s="190"/>
      <c r="Y147" s="190"/>
      <c r="Z147" s="70"/>
      <c r="AA147" s="70"/>
      <c r="AB147" s="70"/>
      <c r="AC147" s="70"/>
      <c r="AD147" s="70"/>
      <c r="AE147" s="70"/>
      <c r="AF147" s="969"/>
      <c r="AG147" s="1073"/>
      <c r="AH147" s="1075"/>
      <c r="AI147" s="1033"/>
      <c r="AJ147" s="1036"/>
      <c r="AK147" s="1033"/>
      <c r="AL147" s="1033"/>
      <c r="AM147" s="1033"/>
      <c r="AN147" s="1045"/>
      <c r="AO147" s="1045"/>
      <c r="AP147" s="1045"/>
      <c r="AQ147" s="1033"/>
      <c r="AR147" s="1042"/>
      <c r="AS147" s="1039"/>
      <c r="AT147" s="1042"/>
      <c r="AU147" s="1039"/>
      <c r="AV147" s="1042"/>
      <c r="AW147" s="1039"/>
      <c r="AX147" s="1045"/>
      <c r="AY147" s="1076"/>
    </row>
    <row r="148" spans="1:51" s="208" customFormat="1" ht="29.25" customHeight="1" thickBot="1">
      <c r="A148" s="1021"/>
      <c r="B148" s="1024"/>
      <c r="C148" s="1027"/>
      <c r="D148" s="142" t="s">
        <v>68</v>
      </c>
      <c r="E148" s="146">
        <v>0</v>
      </c>
      <c r="F148" s="146">
        <v>0</v>
      </c>
      <c r="G148" s="145">
        <v>0</v>
      </c>
      <c r="H148" s="96">
        <v>0</v>
      </c>
      <c r="I148" s="172"/>
      <c r="J148" s="172"/>
      <c r="K148" s="172"/>
      <c r="L148" s="172"/>
      <c r="M148" s="96"/>
      <c r="N148" s="96"/>
      <c r="O148" s="96"/>
      <c r="P148" s="96"/>
      <c r="Q148" s="96"/>
      <c r="R148" s="378"/>
      <c r="S148" s="969"/>
      <c r="T148" s="191">
        <v>0</v>
      </c>
      <c r="U148" s="192">
        <v>0</v>
      </c>
      <c r="V148" s="192"/>
      <c r="W148" s="192"/>
      <c r="X148" s="192"/>
      <c r="Y148" s="192"/>
      <c r="Z148" s="192"/>
      <c r="AA148" s="192"/>
      <c r="AB148" s="192"/>
      <c r="AC148" s="192"/>
      <c r="AD148" s="192"/>
      <c r="AE148" s="192"/>
      <c r="AF148" s="969"/>
      <c r="AG148" s="1073"/>
      <c r="AH148" s="1075"/>
      <c r="AI148" s="1033"/>
      <c r="AJ148" s="1036"/>
      <c r="AK148" s="1033"/>
      <c r="AL148" s="1033"/>
      <c r="AM148" s="1033"/>
      <c r="AN148" s="1045"/>
      <c r="AO148" s="1045"/>
      <c r="AP148" s="1045"/>
      <c r="AQ148" s="1033"/>
      <c r="AR148" s="1042"/>
      <c r="AS148" s="1039"/>
      <c r="AT148" s="1042"/>
      <c r="AU148" s="1039"/>
      <c r="AV148" s="1042"/>
      <c r="AW148" s="1039"/>
      <c r="AX148" s="1045"/>
      <c r="AY148" s="1076"/>
    </row>
    <row r="149" spans="1:51" s="208" customFormat="1" ht="29.25" customHeight="1" thickBot="1">
      <c r="A149" s="1021"/>
      <c r="B149" s="1024"/>
      <c r="C149" s="1027"/>
      <c r="D149" s="142" t="s">
        <v>7</v>
      </c>
      <c r="E149" s="146">
        <v>1799619</v>
      </c>
      <c r="F149" s="146">
        <v>1799619</v>
      </c>
      <c r="G149" s="145">
        <v>1799619</v>
      </c>
      <c r="H149" s="96">
        <v>1799619</v>
      </c>
      <c r="I149" s="172"/>
      <c r="J149" s="172"/>
      <c r="K149" s="172"/>
      <c r="L149" s="172"/>
      <c r="M149" s="96"/>
      <c r="N149" s="96"/>
      <c r="O149" s="96"/>
      <c r="P149" s="96"/>
      <c r="Q149" s="96"/>
      <c r="R149" s="378"/>
      <c r="S149" s="969"/>
      <c r="T149" s="145">
        <v>660504</v>
      </c>
      <c r="U149" s="70">
        <v>1446766</v>
      </c>
      <c r="V149" s="192"/>
      <c r="W149" s="192"/>
      <c r="X149" s="192"/>
      <c r="Y149" s="192"/>
      <c r="Z149" s="192"/>
      <c r="AA149" s="192"/>
      <c r="AB149" s="192"/>
      <c r="AC149" s="192"/>
      <c r="AD149" s="192"/>
      <c r="AE149" s="192"/>
      <c r="AF149" s="969"/>
      <c r="AG149" s="1073"/>
      <c r="AH149" s="1075"/>
      <c r="AI149" s="1033"/>
      <c r="AJ149" s="1036"/>
      <c r="AK149" s="1033"/>
      <c r="AL149" s="1033"/>
      <c r="AM149" s="1033"/>
      <c r="AN149" s="1045"/>
      <c r="AO149" s="1045"/>
      <c r="AP149" s="1045"/>
      <c r="AQ149" s="1033"/>
      <c r="AR149" s="1042"/>
      <c r="AS149" s="1039"/>
      <c r="AT149" s="1042"/>
      <c r="AU149" s="1039"/>
      <c r="AV149" s="1042"/>
      <c r="AW149" s="1039"/>
      <c r="AX149" s="1045"/>
      <c r="AY149" s="1076"/>
    </row>
    <row r="150" spans="1:51" s="208" customFormat="1" ht="29.25" customHeight="1" thickBot="1">
      <c r="A150" s="1021"/>
      <c r="B150" s="1024"/>
      <c r="C150" s="1027"/>
      <c r="D150" s="142" t="s">
        <v>69</v>
      </c>
      <c r="E150" s="174">
        <v>95</v>
      </c>
      <c r="F150" s="174">
        <v>95</v>
      </c>
      <c r="G150" s="173">
        <v>95</v>
      </c>
      <c r="H150" s="175">
        <v>95</v>
      </c>
      <c r="I150" s="187"/>
      <c r="J150" s="187"/>
      <c r="K150" s="187"/>
      <c r="L150" s="187"/>
      <c r="M150" s="175"/>
      <c r="N150" s="175"/>
      <c r="O150" s="175"/>
      <c r="P150" s="175"/>
      <c r="Q150" s="175"/>
      <c r="R150" s="379"/>
      <c r="S150" s="969"/>
      <c r="T150" s="193">
        <v>0</v>
      </c>
      <c r="U150" s="175">
        <v>12</v>
      </c>
      <c r="V150" s="194"/>
      <c r="W150" s="194"/>
      <c r="X150" s="194"/>
      <c r="Y150" s="194"/>
      <c r="Z150" s="175"/>
      <c r="AA150" s="175"/>
      <c r="AB150" s="175"/>
      <c r="AC150" s="175"/>
      <c r="AD150" s="175"/>
      <c r="AE150" s="175"/>
      <c r="AF150" s="969"/>
      <c r="AG150" s="1073"/>
      <c r="AH150" s="1075"/>
      <c r="AI150" s="1033"/>
      <c r="AJ150" s="1036"/>
      <c r="AK150" s="1033"/>
      <c r="AL150" s="1033"/>
      <c r="AM150" s="1033"/>
      <c r="AN150" s="1045"/>
      <c r="AO150" s="1045"/>
      <c r="AP150" s="1045"/>
      <c r="AQ150" s="1033"/>
      <c r="AR150" s="1042"/>
      <c r="AS150" s="1039"/>
      <c r="AT150" s="1042"/>
      <c r="AU150" s="1039"/>
      <c r="AV150" s="1042"/>
      <c r="AW150" s="1039"/>
      <c r="AX150" s="1045"/>
      <c r="AY150" s="1076"/>
    </row>
    <row r="151" spans="1:51" s="208" customFormat="1" ht="29.25" customHeight="1" thickBot="1">
      <c r="A151" s="1021"/>
      <c r="B151" s="1024"/>
      <c r="C151" s="1028"/>
      <c r="D151" s="295" t="s">
        <v>72</v>
      </c>
      <c r="E151" s="381">
        <v>15523286</v>
      </c>
      <c r="F151" s="381">
        <v>15523286</v>
      </c>
      <c r="G151" s="380">
        <v>15523286</v>
      </c>
      <c r="H151" s="382">
        <v>14800337</v>
      </c>
      <c r="I151" s="297"/>
      <c r="J151" s="297"/>
      <c r="K151" s="297"/>
      <c r="L151" s="297"/>
      <c r="M151" s="296"/>
      <c r="N151" s="296"/>
      <c r="O151" s="296"/>
      <c r="P151" s="296"/>
      <c r="Q151" s="296"/>
      <c r="R151" s="396"/>
      <c r="S151" s="970"/>
      <c r="T151" s="428">
        <v>660504</v>
      </c>
      <c r="U151" s="296">
        <v>8537935</v>
      </c>
      <c r="V151" s="298"/>
      <c r="W151" s="298"/>
      <c r="X151" s="298"/>
      <c r="Y151" s="298"/>
      <c r="Z151" s="296"/>
      <c r="AA151" s="296"/>
      <c r="AB151" s="296"/>
      <c r="AC151" s="296"/>
      <c r="AD151" s="296"/>
      <c r="AE151" s="296"/>
      <c r="AF151" s="970"/>
      <c r="AG151" s="1074"/>
      <c r="AH151" s="1075"/>
      <c r="AI151" s="1034"/>
      <c r="AJ151" s="1037"/>
      <c r="AK151" s="1034"/>
      <c r="AL151" s="1034"/>
      <c r="AM151" s="1034"/>
      <c r="AN151" s="1046"/>
      <c r="AO151" s="1046"/>
      <c r="AP151" s="1046"/>
      <c r="AQ151" s="1034"/>
      <c r="AR151" s="1043"/>
      <c r="AS151" s="1040"/>
      <c r="AT151" s="1043"/>
      <c r="AU151" s="1040"/>
      <c r="AV151" s="1043"/>
      <c r="AW151" s="1040"/>
      <c r="AX151" s="1046"/>
      <c r="AY151" s="1076"/>
    </row>
    <row r="152" spans="1:51" s="208" customFormat="1" ht="29.25" customHeight="1" thickBot="1">
      <c r="A152" s="1021"/>
      <c r="B152" s="1024"/>
      <c r="C152" s="1026" t="s">
        <v>316</v>
      </c>
      <c r="D152" s="141" t="s">
        <v>67</v>
      </c>
      <c r="E152" s="410">
        <v>34</v>
      </c>
      <c r="F152" s="410">
        <v>34</v>
      </c>
      <c r="G152" s="411">
        <v>34</v>
      </c>
      <c r="H152" s="560">
        <v>34</v>
      </c>
      <c r="I152" s="96"/>
      <c r="J152" s="96"/>
      <c r="K152" s="96"/>
      <c r="L152" s="96"/>
      <c r="M152" s="96"/>
      <c r="N152" s="96"/>
      <c r="O152" s="96"/>
      <c r="P152" s="96"/>
      <c r="Q152" s="96"/>
      <c r="R152" s="378"/>
      <c r="S152" s="968"/>
      <c r="T152" s="189">
        <v>0</v>
      </c>
      <c r="U152" s="70">
        <v>7</v>
      </c>
      <c r="V152" s="70"/>
      <c r="W152" s="70"/>
      <c r="X152" s="70"/>
      <c r="Y152" s="70"/>
      <c r="Z152" s="70"/>
      <c r="AA152" s="70"/>
      <c r="AB152" s="70"/>
      <c r="AC152" s="70"/>
      <c r="AD152" s="70"/>
      <c r="AE152" s="70"/>
      <c r="AF152" s="968"/>
      <c r="AG152" s="1072" t="s">
        <v>316</v>
      </c>
      <c r="AH152" s="1075" t="s">
        <v>473</v>
      </c>
      <c r="AI152" s="1032" t="s">
        <v>303</v>
      </c>
      <c r="AJ152" s="1035" t="s">
        <v>443</v>
      </c>
      <c r="AK152" s="1032" t="s">
        <v>316</v>
      </c>
      <c r="AL152" s="1032" t="s">
        <v>303</v>
      </c>
      <c r="AM152" s="1032" t="s">
        <v>441</v>
      </c>
      <c r="AN152" s="1044">
        <v>376894.60490730946</v>
      </c>
      <c r="AO152" s="1044">
        <v>183453.26481399281</v>
      </c>
      <c r="AP152" s="1044">
        <v>193441.34009331666</v>
      </c>
      <c r="AQ152" s="1032" t="s">
        <v>303</v>
      </c>
      <c r="AR152" s="1041" t="s">
        <v>336</v>
      </c>
      <c r="AS152" s="1038">
        <v>376894.60490730946</v>
      </c>
      <c r="AT152" s="1041" t="s">
        <v>336</v>
      </c>
      <c r="AU152" s="1038">
        <v>376894.60490730946</v>
      </c>
      <c r="AV152" s="1041" t="s">
        <v>337</v>
      </c>
      <c r="AW152" s="1038">
        <f>+AU152</f>
        <v>376894.60490730946</v>
      </c>
      <c r="AX152" s="1044">
        <f>+AW152</f>
        <v>376894.60490730946</v>
      </c>
      <c r="AY152" s="1076"/>
    </row>
    <row r="153" spans="1:51" s="208" customFormat="1" ht="29.25" customHeight="1" thickBot="1">
      <c r="A153" s="1021"/>
      <c r="B153" s="1024"/>
      <c r="C153" s="1027"/>
      <c r="D153" s="142" t="s">
        <v>6</v>
      </c>
      <c r="E153" s="374">
        <v>4868634</v>
      </c>
      <c r="F153" s="374">
        <v>4868634</v>
      </c>
      <c r="G153" s="373">
        <v>4868634</v>
      </c>
      <c r="H153" s="376">
        <v>4612160</v>
      </c>
      <c r="I153" s="96"/>
      <c r="J153" s="96"/>
      <c r="K153" s="96"/>
      <c r="L153" s="96"/>
      <c r="M153" s="96"/>
      <c r="N153" s="96"/>
      <c r="O153" s="96"/>
      <c r="P153" s="96"/>
      <c r="Q153" s="96"/>
      <c r="R153" s="378"/>
      <c r="S153" s="969"/>
      <c r="T153" s="373">
        <v>0</v>
      </c>
      <c r="U153" s="70">
        <v>4136516</v>
      </c>
      <c r="V153" s="190"/>
      <c r="W153" s="190"/>
      <c r="X153" s="190"/>
      <c r="Y153" s="190"/>
      <c r="Z153" s="70"/>
      <c r="AA153" s="70"/>
      <c r="AB153" s="70"/>
      <c r="AC153" s="70"/>
      <c r="AD153" s="70"/>
      <c r="AE153" s="70"/>
      <c r="AF153" s="969"/>
      <c r="AG153" s="1073"/>
      <c r="AH153" s="1075"/>
      <c r="AI153" s="1033"/>
      <c r="AJ153" s="1036"/>
      <c r="AK153" s="1033"/>
      <c r="AL153" s="1033"/>
      <c r="AM153" s="1033"/>
      <c r="AN153" s="1045"/>
      <c r="AO153" s="1045"/>
      <c r="AP153" s="1045"/>
      <c r="AQ153" s="1033"/>
      <c r="AR153" s="1042"/>
      <c r="AS153" s="1039"/>
      <c r="AT153" s="1042"/>
      <c r="AU153" s="1039"/>
      <c r="AV153" s="1042"/>
      <c r="AW153" s="1039"/>
      <c r="AX153" s="1045"/>
      <c r="AY153" s="1076"/>
    </row>
    <row r="154" spans="1:51" s="208" customFormat="1" ht="29.25" customHeight="1" thickBot="1">
      <c r="A154" s="1021"/>
      <c r="B154" s="1024"/>
      <c r="C154" s="1027"/>
      <c r="D154" s="142" t="s">
        <v>68</v>
      </c>
      <c r="E154" s="146">
        <v>0</v>
      </c>
      <c r="F154" s="146">
        <v>0</v>
      </c>
      <c r="G154" s="145">
        <v>0</v>
      </c>
      <c r="H154" s="96">
        <v>0</v>
      </c>
      <c r="I154" s="172"/>
      <c r="J154" s="172"/>
      <c r="K154" s="172"/>
      <c r="L154" s="172"/>
      <c r="M154" s="96"/>
      <c r="N154" s="96"/>
      <c r="O154" s="96"/>
      <c r="P154" s="96"/>
      <c r="Q154" s="96"/>
      <c r="R154" s="378"/>
      <c r="S154" s="969"/>
      <c r="T154" s="191">
        <v>0</v>
      </c>
      <c r="U154" s="192">
        <v>0</v>
      </c>
      <c r="V154" s="192"/>
      <c r="W154" s="192"/>
      <c r="X154" s="192"/>
      <c r="Y154" s="192"/>
      <c r="Z154" s="192"/>
      <c r="AA154" s="192"/>
      <c r="AB154" s="192"/>
      <c r="AC154" s="192"/>
      <c r="AD154" s="192"/>
      <c r="AE154" s="192"/>
      <c r="AF154" s="969"/>
      <c r="AG154" s="1073"/>
      <c r="AH154" s="1075"/>
      <c r="AI154" s="1033"/>
      <c r="AJ154" s="1036"/>
      <c r="AK154" s="1033"/>
      <c r="AL154" s="1033"/>
      <c r="AM154" s="1033"/>
      <c r="AN154" s="1045"/>
      <c r="AO154" s="1045"/>
      <c r="AP154" s="1045"/>
      <c r="AQ154" s="1033"/>
      <c r="AR154" s="1042"/>
      <c r="AS154" s="1039"/>
      <c r="AT154" s="1042"/>
      <c r="AU154" s="1039"/>
      <c r="AV154" s="1042"/>
      <c r="AW154" s="1039"/>
      <c r="AX154" s="1045"/>
      <c r="AY154" s="1076"/>
    </row>
    <row r="155" spans="1:51" s="208" customFormat="1" ht="29.25" customHeight="1" thickBot="1">
      <c r="A155" s="1021"/>
      <c r="B155" s="1024"/>
      <c r="C155" s="1027"/>
      <c r="D155" s="142" t="s">
        <v>7</v>
      </c>
      <c r="E155" s="146">
        <v>846880</v>
      </c>
      <c r="F155" s="146">
        <v>846880</v>
      </c>
      <c r="G155" s="145">
        <v>846880</v>
      </c>
      <c r="H155" s="96">
        <v>846880</v>
      </c>
      <c r="I155" s="172"/>
      <c r="J155" s="172"/>
      <c r="K155" s="172"/>
      <c r="L155" s="172"/>
      <c r="M155" s="96"/>
      <c r="N155" s="96"/>
      <c r="O155" s="96"/>
      <c r="P155" s="96"/>
      <c r="Q155" s="96"/>
      <c r="R155" s="378"/>
      <c r="S155" s="969"/>
      <c r="T155" s="145">
        <v>310826</v>
      </c>
      <c r="U155" s="70">
        <v>680831</v>
      </c>
      <c r="V155" s="192"/>
      <c r="W155" s="192"/>
      <c r="X155" s="192"/>
      <c r="Y155" s="192"/>
      <c r="Z155" s="192"/>
      <c r="AA155" s="192"/>
      <c r="AB155" s="192"/>
      <c r="AC155" s="192"/>
      <c r="AD155" s="192"/>
      <c r="AE155" s="192"/>
      <c r="AF155" s="969"/>
      <c r="AG155" s="1073"/>
      <c r="AH155" s="1075"/>
      <c r="AI155" s="1033"/>
      <c r="AJ155" s="1036"/>
      <c r="AK155" s="1033"/>
      <c r="AL155" s="1033"/>
      <c r="AM155" s="1033"/>
      <c r="AN155" s="1045"/>
      <c r="AO155" s="1045"/>
      <c r="AP155" s="1045"/>
      <c r="AQ155" s="1033"/>
      <c r="AR155" s="1042"/>
      <c r="AS155" s="1039"/>
      <c r="AT155" s="1042"/>
      <c r="AU155" s="1039"/>
      <c r="AV155" s="1042"/>
      <c r="AW155" s="1039"/>
      <c r="AX155" s="1045"/>
      <c r="AY155" s="1076"/>
    </row>
    <row r="156" spans="1:51" s="208" customFormat="1" ht="29.25" customHeight="1" thickBot="1">
      <c r="A156" s="1021"/>
      <c r="B156" s="1024"/>
      <c r="C156" s="1027"/>
      <c r="D156" s="142" t="s">
        <v>69</v>
      </c>
      <c r="E156" s="174">
        <v>34</v>
      </c>
      <c r="F156" s="174">
        <v>34</v>
      </c>
      <c r="G156" s="173">
        <v>34</v>
      </c>
      <c r="H156" s="175">
        <v>34</v>
      </c>
      <c r="I156" s="187"/>
      <c r="J156" s="187"/>
      <c r="K156" s="187"/>
      <c r="L156" s="187"/>
      <c r="M156" s="175"/>
      <c r="N156" s="175"/>
      <c r="O156" s="175"/>
      <c r="P156" s="175"/>
      <c r="Q156" s="175"/>
      <c r="R156" s="379"/>
      <c r="S156" s="969"/>
      <c r="T156" s="193">
        <v>0</v>
      </c>
      <c r="U156" s="175">
        <v>7</v>
      </c>
      <c r="V156" s="194"/>
      <c r="W156" s="194"/>
      <c r="X156" s="194"/>
      <c r="Y156" s="194"/>
      <c r="Z156" s="175"/>
      <c r="AA156" s="175"/>
      <c r="AB156" s="175"/>
      <c r="AC156" s="175"/>
      <c r="AD156" s="175"/>
      <c r="AE156" s="175"/>
      <c r="AF156" s="969"/>
      <c r="AG156" s="1073"/>
      <c r="AH156" s="1075"/>
      <c r="AI156" s="1033"/>
      <c r="AJ156" s="1036"/>
      <c r="AK156" s="1033"/>
      <c r="AL156" s="1033"/>
      <c r="AM156" s="1033"/>
      <c r="AN156" s="1045"/>
      <c r="AO156" s="1045"/>
      <c r="AP156" s="1045"/>
      <c r="AQ156" s="1033"/>
      <c r="AR156" s="1042"/>
      <c r="AS156" s="1039"/>
      <c r="AT156" s="1042"/>
      <c r="AU156" s="1039"/>
      <c r="AV156" s="1042"/>
      <c r="AW156" s="1039"/>
      <c r="AX156" s="1045"/>
      <c r="AY156" s="1076"/>
    </row>
    <row r="157" spans="1:51" s="208" customFormat="1" ht="29.25" customHeight="1" thickBot="1">
      <c r="A157" s="1021"/>
      <c r="B157" s="1024"/>
      <c r="C157" s="1028"/>
      <c r="D157" s="295" t="s">
        <v>72</v>
      </c>
      <c r="E157" s="381">
        <v>5715514</v>
      </c>
      <c r="F157" s="381">
        <v>5715514</v>
      </c>
      <c r="G157" s="380">
        <v>5715514</v>
      </c>
      <c r="H157" s="382">
        <v>5459040</v>
      </c>
      <c r="I157" s="297"/>
      <c r="J157" s="297"/>
      <c r="K157" s="297"/>
      <c r="L157" s="297"/>
      <c r="M157" s="296"/>
      <c r="N157" s="296"/>
      <c r="O157" s="296"/>
      <c r="P157" s="296"/>
      <c r="Q157" s="296"/>
      <c r="R157" s="396"/>
      <c r="S157" s="970"/>
      <c r="T157" s="428">
        <v>310826</v>
      </c>
      <c r="U157" s="296">
        <v>4817347</v>
      </c>
      <c r="V157" s="298"/>
      <c r="W157" s="298"/>
      <c r="X157" s="298"/>
      <c r="Y157" s="298"/>
      <c r="Z157" s="296"/>
      <c r="AA157" s="296"/>
      <c r="AB157" s="296"/>
      <c r="AC157" s="296"/>
      <c r="AD157" s="296"/>
      <c r="AE157" s="296"/>
      <c r="AF157" s="970"/>
      <c r="AG157" s="1074"/>
      <c r="AH157" s="1075"/>
      <c r="AI157" s="1034"/>
      <c r="AJ157" s="1037"/>
      <c r="AK157" s="1034"/>
      <c r="AL157" s="1034"/>
      <c r="AM157" s="1034"/>
      <c r="AN157" s="1046"/>
      <c r="AO157" s="1046"/>
      <c r="AP157" s="1046"/>
      <c r="AQ157" s="1034"/>
      <c r="AR157" s="1043"/>
      <c r="AS157" s="1040"/>
      <c r="AT157" s="1043"/>
      <c r="AU157" s="1040"/>
      <c r="AV157" s="1043"/>
      <c r="AW157" s="1040"/>
      <c r="AX157" s="1046"/>
      <c r="AY157" s="1076"/>
    </row>
    <row r="158" spans="1:51" s="208" customFormat="1" ht="29.25" customHeight="1" thickBot="1">
      <c r="A158" s="1021"/>
      <c r="B158" s="1024"/>
      <c r="C158" s="1026" t="s">
        <v>317</v>
      </c>
      <c r="D158" s="141" t="s">
        <v>67</v>
      </c>
      <c r="E158" s="410">
        <v>108</v>
      </c>
      <c r="F158" s="410">
        <v>108</v>
      </c>
      <c r="G158" s="411">
        <v>108</v>
      </c>
      <c r="H158" s="560">
        <v>108</v>
      </c>
      <c r="I158" s="96"/>
      <c r="J158" s="96"/>
      <c r="K158" s="96"/>
      <c r="L158" s="96"/>
      <c r="M158" s="96"/>
      <c r="N158" s="96"/>
      <c r="O158" s="96"/>
      <c r="P158" s="96"/>
      <c r="Q158" s="96"/>
      <c r="R158" s="378"/>
      <c r="S158" s="968"/>
      <c r="T158" s="189">
        <v>0</v>
      </c>
      <c r="U158" s="70">
        <v>19</v>
      </c>
      <c r="V158" s="70"/>
      <c r="W158" s="70"/>
      <c r="X158" s="70"/>
      <c r="Y158" s="70"/>
      <c r="Z158" s="70"/>
      <c r="AA158" s="70"/>
      <c r="AB158" s="70"/>
      <c r="AC158" s="70"/>
      <c r="AD158" s="70"/>
      <c r="AE158" s="70"/>
      <c r="AF158" s="968"/>
      <c r="AG158" s="1072" t="s">
        <v>317</v>
      </c>
      <c r="AH158" s="1075" t="s">
        <v>466</v>
      </c>
      <c r="AI158" s="1032" t="s">
        <v>303</v>
      </c>
      <c r="AJ158" s="1035" t="s">
        <v>443</v>
      </c>
      <c r="AK158" s="1032" t="s">
        <v>317</v>
      </c>
      <c r="AL158" s="1032" t="s">
        <v>303</v>
      </c>
      <c r="AM158" s="1032" t="s">
        <v>441</v>
      </c>
      <c r="AN158" s="1044">
        <v>181169.79249708285</v>
      </c>
      <c r="AO158" s="1044">
        <v>87610.385289610276</v>
      </c>
      <c r="AP158" s="1044">
        <v>93559.407207472585</v>
      </c>
      <c r="AQ158" s="1032" t="s">
        <v>303</v>
      </c>
      <c r="AR158" s="1041" t="s">
        <v>336</v>
      </c>
      <c r="AS158" s="1038">
        <v>181169.79249708285</v>
      </c>
      <c r="AT158" s="1041" t="s">
        <v>336</v>
      </c>
      <c r="AU158" s="1038">
        <v>181169.79249708285</v>
      </c>
      <c r="AV158" s="1041" t="s">
        <v>337</v>
      </c>
      <c r="AW158" s="1038">
        <f>+AU158</f>
        <v>181169.79249708285</v>
      </c>
      <c r="AX158" s="1044">
        <f>+AW158</f>
        <v>181169.79249708285</v>
      </c>
      <c r="AY158" s="1076"/>
    </row>
    <row r="159" spans="1:51" s="208" customFormat="1" ht="29.25" customHeight="1" thickBot="1">
      <c r="A159" s="1021"/>
      <c r="B159" s="1024"/>
      <c r="C159" s="1027"/>
      <c r="D159" s="142" t="s">
        <v>6</v>
      </c>
      <c r="E159" s="374">
        <v>15651516</v>
      </c>
      <c r="F159" s="374">
        <v>15651516</v>
      </c>
      <c r="G159" s="373">
        <v>15651516</v>
      </c>
      <c r="H159" s="376">
        <v>14827010</v>
      </c>
      <c r="I159" s="96"/>
      <c r="J159" s="96"/>
      <c r="K159" s="96"/>
      <c r="L159" s="96"/>
      <c r="M159" s="96"/>
      <c r="N159" s="96"/>
      <c r="O159" s="96"/>
      <c r="P159" s="96"/>
      <c r="Q159" s="96"/>
      <c r="R159" s="378"/>
      <c r="S159" s="969"/>
      <c r="T159" s="373">
        <v>0</v>
      </c>
      <c r="U159" s="70">
        <v>11227685</v>
      </c>
      <c r="V159" s="190"/>
      <c r="W159" s="190"/>
      <c r="X159" s="190"/>
      <c r="Y159" s="190"/>
      <c r="Z159" s="70"/>
      <c r="AA159" s="70"/>
      <c r="AB159" s="70"/>
      <c r="AC159" s="70"/>
      <c r="AD159" s="70"/>
      <c r="AE159" s="70"/>
      <c r="AF159" s="969"/>
      <c r="AG159" s="1073"/>
      <c r="AH159" s="1075"/>
      <c r="AI159" s="1033"/>
      <c r="AJ159" s="1036"/>
      <c r="AK159" s="1033"/>
      <c r="AL159" s="1033"/>
      <c r="AM159" s="1033"/>
      <c r="AN159" s="1045"/>
      <c r="AO159" s="1045"/>
      <c r="AP159" s="1045"/>
      <c r="AQ159" s="1033"/>
      <c r="AR159" s="1042"/>
      <c r="AS159" s="1039"/>
      <c r="AT159" s="1042"/>
      <c r="AU159" s="1039"/>
      <c r="AV159" s="1042"/>
      <c r="AW159" s="1039"/>
      <c r="AX159" s="1045"/>
      <c r="AY159" s="1076"/>
    </row>
    <row r="160" spans="1:51" s="208" customFormat="1" ht="29.25" customHeight="1" thickBot="1">
      <c r="A160" s="1021"/>
      <c r="B160" s="1024"/>
      <c r="C160" s="1027"/>
      <c r="D160" s="142" t="s">
        <v>68</v>
      </c>
      <c r="E160" s="146">
        <v>0</v>
      </c>
      <c r="F160" s="146">
        <v>0</v>
      </c>
      <c r="G160" s="145">
        <v>0</v>
      </c>
      <c r="H160" s="96">
        <v>0</v>
      </c>
      <c r="I160" s="172"/>
      <c r="J160" s="172"/>
      <c r="K160" s="172"/>
      <c r="L160" s="172"/>
      <c r="M160" s="96"/>
      <c r="N160" s="96"/>
      <c r="O160" s="96"/>
      <c r="P160" s="96"/>
      <c r="Q160" s="96"/>
      <c r="R160" s="378"/>
      <c r="S160" s="969"/>
      <c r="T160" s="191">
        <v>0</v>
      </c>
      <c r="U160" s="192">
        <v>0</v>
      </c>
      <c r="V160" s="192"/>
      <c r="W160" s="192"/>
      <c r="X160" s="192"/>
      <c r="Y160" s="192"/>
      <c r="Z160" s="192"/>
      <c r="AA160" s="192"/>
      <c r="AB160" s="192"/>
      <c r="AC160" s="192"/>
      <c r="AD160" s="192"/>
      <c r="AE160" s="192"/>
      <c r="AF160" s="969"/>
      <c r="AG160" s="1073"/>
      <c r="AH160" s="1075"/>
      <c r="AI160" s="1033"/>
      <c r="AJ160" s="1036"/>
      <c r="AK160" s="1033"/>
      <c r="AL160" s="1033"/>
      <c r="AM160" s="1033"/>
      <c r="AN160" s="1045"/>
      <c r="AO160" s="1045"/>
      <c r="AP160" s="1045"/>
      <c r="AQ160" s="1033"/>
      <c r="AR160" s="1042"/>
      <c r="AS160" s="1039"/>
      <c r="AT160" s="1042"/>
      <c r="AU160" s="1039"/>
      <c r="AV160" s="1042"/>
      <c r="AW160" s="1039"/>
      <c r="AX160" s="1045"/>
      <c r="AY160" s="1076"/>
    </row>
    <row r="161" spans="1:51" s="208" customFormat="1" ht="29.25" customHeight="1" thickBot="1">
      <c r="A161" s="1021"/>
      <c r="B161" s="1024"/>
      <c r="C161" s="1027"/>
      <c r="D161" s="142" t="s">
        <v>7</v>
      </c>
      <c r="E161" s="146">
        <v>2884684</v>
      </c>
      <c r="F161" s="146">
        <v>2884684</v>
      </c>
      <c r="G161" s="145">
        <v>2884684</v>
      </c>
      <c r="H161" s="96">
        <v>2884684</v>
      </c>
      <c r="I161" s="172"/>
      <c r="J161" s="172"/>
      <c r="K161" s="172"/>
      <c r="L161" s="172"/>
      <c r="M161" s="96"/>
      <c r="N161" s="96"/>
      <c r="O161" s="96"/>
      <c r="P161" s="96"/>
      <c r="Q161" s="96"/>
      <c r="R161" s="378"/>
      <c r="S161" s="969"/>
      <c r="T161" s="145">
        <v>1058750</v>
      </c>
      <c r="U161" s="70">
        <v>2319080</v>
      </c>
      <c r="V161" s="192"/>
      <c r="W161" s="192"/>
      <c r="X161" s="192"/>
      <c r="Y161" s="192"/>
      <c r="Z161" s="192"/>
      <c r="AA161" s="192"/>
      <c r="AB161" s="192"/>
      <c r="AC161" s="192"/>
      <c r="AD161" s="192"/>
      <c r="AE161" s="192"/>
      <c r="AF161" s="969"/>
      <c r="AG161" s="1073"/>
      <c r="AH161" s="1075"/>
      <c r="AI161" s="1033"/>
      <c r="AJ161" s="1036"/>
      <c r="AK161" s="1033"/>
      <c r="AL161" s="1033"/>
      <c r="AM161" s="1033"/>
      <c r="AN161" s="1045"/>
      <c r="AO161" s="1045"/>
      <c r="AP161" s="1045"/>
      <c r="AQ161" s="1033"/>
      <c r="AR161" s="1042"/>
      <c r="AS161" s="1039"/>
      <c r="AT161" s="1042"/>
      <c r="AU161" s="1039"/>
      <c r="AV161" s="1042"/>
      <c r="AW161" s="1039"/>
      <c r="AX161" s="1045"/>
      <c r="AY161" s="1076"/>
    </row>
    <row r="162" spans="1:51" s="208" customFormat="1" ht="29.25" customHeight="1" thickBot="1">
      <c r="A162" s="1021"/>
      <c r="B162" s="1024"/>
      <c r="C162" s="1027"/>
      <c r="D162" s="142" t="s">
        <v>69</v>
      </c>
      <c r="E162" s="174">
        <v>108</v>
      </c>
      <c r="F162" s="174">
        <v>108</v>
      </c>
      <c r="G162" s="173">
        <v>108</v>
      </c>
      <c r="H162" s="175">
        <v>108</v>
      </c>
      <c r="I162" s="187"/>
      <c r="J162" s="187"/>
      <c r="K162" s="187"/>
      <c r="L162" s="187"/>
      <c r="M162" s="175"/>
      <c r="N162" s="175"/>
      <c r="O162" s="175"/>
      <c r="P162" s="175"/>
      <c r="Q162" s="175"/>
      <c r="R162" s="379"/>
      <c r="S162" s="969"/>
      <c r="T162" s="193">
        <v>0</v>
      </c>
      <c r="U162" s="175">
        <v>19</v>
      </c>
      <c r="V162" s="194"/>
      <c r="W162" s="194"/>
      <c r="X162" s="194"/>
      <c r="Y162" s="194"/>
      <c r="Z162" s="175"/>
      <c r="AA162" s="175"/>
      <c r="AB162" s="175"/>
      <c r="AC162" s="175"/>
      <c r="AD162" s="175"/>
      <c r="AE162" s="175"/>
      <c r="AF162" s="969"/>
      <c r="AG162" s="1073"/>
      <c r="AH162" s="1075"/>
      <c r="AI162" s="1033"/>
      <c r="AJ162" s="1036"/>
      <c r="AK162" s="1033"/>
      <c r="AL162" s="1033"/>
      <c r="AM162" s="1033"/>
      <c r="AN162" s="1045"/>
      <c r="AO162" s="1045"/>
      <c r="AP162" s="1045"/>
      <c r="AQ162" s="1033"/>
      <c r="AR162" s="1042"/>
      <c r="AS162" s="1039"/>
      <c r="AT162" s="1042"/>
      <c r="AU162" s="1039"/>
      <c r="AV162" s="1042"/>
      <c r="AW162" s="1039"/>
      <c r="AX162" s="1045"/>
      <c r="AY162" s="1076"/>
    </row>
    <row r="163" spans="1:51" s="208" customFormat="1" ht="29.25" customHeight="1" thickBot="1">
      <c r="A163" s="1021"/>
      <c r="B163" s="1024"/>
      <c r="C163" s="1028"/>
      <c r="D163" s="295" t="s">
        <v>72</v>
      </c>
      <c r="E163" s="381">
        <v>18536200</v>
      </c>
      <c r="F163" s="381">
        <v>18536200</v>
      </c>
      <c r="G163" s="380">
        <v>18536200</v>
      </c>
      <c r="H163" s="382">
        <v>17711694</v>
      </c>
      <c r="I163" s="297"/>
      <c r="J163" s="297"/>
      <c r="K163" s="297"/>
      <c r="L163" s="297"/>
      <c r="M163" s="296"/>
      <c r="N163" s="296"/>
      <c r="O163" s="296"/>
      <c r="P163" s="296"/>
      <c r="Q163" s="296"/>
      <c r="R163" s="396"/>
      <c r="S163" s="970"/>
      <c r="T163" s="428">
        <v>1058750</v>
      </c>
      <c r="U163" s="296">
        <v>13546765</v>
      </c>
      <c r="V163" s="298"/>
      <c r="W163" s="298"/>
      <c r="X163" s="298"/>
      <c r="Y163" s="298"/>
      <c r="Z163" s="296"/>
      <c r="AA163" s="296"/>
      <c r="AB163" s="296"/>
      <c r="AC163" s="296"/>
      <c r="AD163" s="296"/>
      <c r="AE163" s="296"/>
      <c r="AF163" s="970"/>
      <c r="AG163" s="1074"/>
      <c r="AH163" s="1075"/>
      <c r="AI163" s="1034"/>
      <c r="AJ163" s="1037"/>
      <c r="AK163" s="1034"/>
      <c r="AL163" s="1034"/>
      <c r="AM163" s="1034"/>
      <c r="AN163" s="1046"/>
      <c r="AO163" s="1046"/>
      <c r="AP163" s="1046"/>
      <c r="AQ163" s="1034"/>
      <c r="AR163" s="1043"/>
      <c r="AS163" s="1040"/>
      <c r="AT163" s="1043"/>
      <c r="AU163" s="1040"/>
      <c r="AV163" s="1043"/>
      <c r="AW163" s="1040"/>
      <c r="AX163" s="1046"/>
      <c r="AY163" s="1076"/>
    </row>
    <row r="164" spans="1:51" s="208" customFormat="1" ht="29.25" customHeight="1" thickBot="1">
      <c r="A164" s="1021"/>
      <c r="B164" s="1024"/>
      <c r="C164" s="1026" t="s">
        <v>318</v>
      </c>
      <c r="D164" s="141" t="s">
        <v>67</v>
      </c>
      <c r="E164" s="410">
        <v>119</v>
      </c>
      <c r="F164" s="410">
        <v>119</v>
      </c>
      <c r="G164" s="411">
        <v>119</v>
      </c>
      <c r="H164" s="560">
        <v>119</v>
      </c>
      <c r="I164" s="96"/>
      <c r="J164" s="96"/>
      <c r="K164" s="96"/>
      <c r="L164" s="96"/>
      <c r="M164" s="96"/>
      <c r="N164" s="96"/>
      <c r="O164" s="96"/>
      <c r="P164" s="96"/>
      <c r="Q164" s="96"/>
      <c r="R164" s="378"/>
      <c r="S164" s="968"/>
      <c r="T164" s="189">
        <v>0</v>
      </c>
      <c r="U164" s="70">
        <v>16</v>
      </c>
      <c r="V164" s="70"/>
      <c r="W164" s="70"/>
      <c r="X164" s="70"/>
      <c r="Y164" s="70"/>
      <c r="Z164" s="70"/>
      <c r="AA164" s="70"/>
      <c r="AB164" s="70"/>
      <c r="AC164" s="70"/>
      <c r="AD164" s="70"/>
      <c r="AE164" s="70"/>
      <c r="AF164" s="968"/>
      <c r="AG164" s="1072" t="s">
        <v>318</v>
      </c>
      <c r="AH164" s="1075" t="s">
        <v>474</v>
      </c>
      <c r="AI164" s="1032" t="s">
        <v>303</v>
      </c>
      <c r="AJ164" s="1035" t="s">
        <v>443</v>
      </c>
      <c r="AK164" s="1032" t="s">
        <v>318</v>
      </c>
      <c r="AL164" s="1032" t="s">
        <v>303</v>
      </c>
      <c r="AM164" s="1032" t="s">
        <v>441</v>
      </c>
      <c r="AN164" s="1044">
        <v>735605.84232113999</v>
      </c>
      <c r="AO164" s="1044">
        <v>354353.54671357124</v>
      </c>
      <c r="AP164" s="1044">
        <v>381252.29560756875</v>
      </c>
      <c r="AQ164" s="1032" t="s">
        <v>303</v>
      </c>
      <c r="AR164" s="1041" t="s">
        <v>336</v>
      </c>
      <c r="AS164" s="1038">
        <v>735605.84232113999</v>
      </c>
      <c r="AT164" s="1041" t="s">
        <v>336</v>
      </c>
      <c r="AU164" s="1038">
        <v>735605.84232113999</v>
      </c>
      <c r="AV164" s="1041" t="s">
        <v>337</v>
      </c>
      <c r="AW164" s="1038">
        <f>+AU164</f>
        <v>735605.84232113999</v>
      </c>
      <c r="AX164" s="1044">
        <f>+AW164</f>
        <v>735605.84232113999</v>
      </c>
      <c r="AY164" s="1076"/>
    </row>
    <row r="165" spans="1:51" s="208" customFormat="1" ht="29.25" customHeight="1" thickBot="1">
      <c r="A165" s="1021"/>
      <c r="B165" s="1024"/>
      <c r="C165" s="1027"/>
      <c r="D165" s="142" t="s">
        <v>6</v>
      </c>
      <c r="E165" s="374">
        <v>17252610</v>
      </c>
      <c r="F165" s="374">
        <v>17252610</v>
      </c>
      <c r="G165" s="373">
        <v>17252610</v>
      </c>
      <c r="H165" s="376">
        <v>16343760</v>
      </c>
      <c r="I165" s="96"/>
      <c r="J165" s="96"/>
      <c r="K165" s="96"/>
      <c r="L165" s="96"/>
      <c r="M165" s="96"/>
      <c r="N165" s="96"/>
      <c r="O165" s="96"/>
      <c r="P165" s="96"/>
      <c r="Q165" s="96"/>
      <c r="R165" s="378"/>
      <c r="S165" s="969"/>
      <c r="T165" s="373">
        <v>0</v>
      </c>
      <c r="U165" s="70">
        <v>9454893</v>
      </c>
      <c r="V165" s="190"/>
      <c r="W165" s="190"/>
      <c r="X165" s="190"/>
      <c r="Y165" s="190"/>
      <c r="Z165" s="70"/>
      <c r="AA165" s="70"/>
      <c r="AB165" s="70"/>
      <c r="AC165" s="70"/>
      <c r="AD165" s="70"/>
      <c r="AE165" s="70"/>
      <c r="AF165" s="969"/>
      <c r="AG165" s="1073"/>
      <c r="AH165" s="1075"/>
      <c r="AI165" s="1033"/>
      <c r="AJ165" s="1036"/>
      <c r="AK165" s="1033"/>
      <c r="AL165" s="1033"/>
      <c r="AM165" s="1033"/>
      <c r="AN165" s="1045"/>
      <c r="AO165" s="1045"/>
      <c r="AP165" s="1045"/>
      <c r="AQ165" s="1033"/>
      <c r="AR165" s="1042"/>
      <c r="AS165" s="1039"/>
      <c r="AT165" s="1042"/>
      <c r="AU165" s="1039"/>
      <c r="AV165" s="1042"/>
      <c r="AW165" s="1039"/>
      <c r="AX165" s="1045"/>
      <c r="AY165" s="1076"/>
    </row>
    <row r="166" spans="1:51" s="208" customFormat="1" ht="29.25" customHeight="1" thickBot="1">
      <c r="A166" s="1021"/>
      <c r="B166" s="1024"/>
      <c r="C166" s="1027"/>
      <c r="D166" s="142" t="s">
        <v>68</v>
      </c>
      <c r="E166" s="146">
        <v>0</v>
      </c>
      <c r="F166" s="146">
        <v>0</v>
      </c>
      <c r="G166" s="145">
        <v>0</v>
      </c>
      <c r="H166" s="96">
        <v>0</v>
      </c>
      <c r="I166" s="172"/>
      <c r="J166" s="172"/>
      <c r="K166" s="172"/>
      <c r="L166" s="172"/>
      <c r="M166" s="96"/>
      <c r="N166" s="96"/>
      <c r="O166" s="96"/>
      <c r="P166" s="96"/>
      <c r="Q166" s="96"/>
      <c r="R166" s="378"/>
      <c r="S166" s="969"/>
      <c r="T166" s="191">
        <v>0</v>
      </c>
      <c r="U166" s="192">
        <v>0</v>
      </c>
      <c r="V166" s="192"/>
      <c r="W166" s="192"/>
      <c r="X166" s="192"/>
      <c r="Y166" s="192"/>
      <c r="Z166" s="192"/>
      <c r="AA166" s="192"/>
      <c r="AB166" s="192"/>
      <c r="AC166" s="192"/>
      <c r="AD166" s="192"/>
      <c r="AE166" s="192"/>
      <c r="AF166" s="969"/>
      <c r="AG166" s="1073"/>
      <c r="AH166" s="1075"/>
      <c r="AI166" s="1033"/>
      <c r="AJ166" s="1036"/>
      <c r="AK166" s="1033"/>
      <c r="AL166" s="1033"/>
      <c r="AM166" s="1033"/>
      <c r="AN166" s="1045"/>
      <c r="AO166" s="1045"/>
      <c r="AP166" s="1045"/>
      <c r="AQ166" s="1033"/>
      <c r="AR166" s="1042"/>
      <c r="AS166" s="1039"/>
      <c r="AT166" s="1042"/>
      <c r="AU166" s="1039"/>
      <c r="AV166" s="1042"/>
      <c r="AW166" s="1039"/>
      <c r="AX166" s="1045"/>
      <c r="AY166" s="1076"/>
    </row>
    <row r="167" spans="1:51" s="208" customFormat="1" ht="29.25" customHeight="1" thickBot="1">
      <c r="A167" s="1021"/>
      <c r="B167" s="1024"/>
      <c r="C167" s="1027"/>
      <c r="D167" s="142" t="s">
        <v>7</v>
      </c>
      <c r="E167" s="146">
        <v>2355384</v>
      </c>
      <c r="F167" s="146">
        <v>2355384</v>
      </c>
      <c r="G167" s="145">
        <v>2355384</v>
      </c>
      <c r="H167" s="96">
        <v>2355384</v>
      </c>
      <c r="I167" s="172"/>
      <c r="J167" s="172"/>
      <c r="K167" s="172"/>
      <c r="L167" s="172"/>
      <c r="M167" s="96"/>
      <c r="N167" s="96"/>
      <c r="O167" s="96"/>
      <c r="P167" s="96"/>
      <c r="Q167" s="96"/>
      <c r="R167" s="378"/>
      <c r="S167" s="969"/>
      <c r="T167" s="145">
        <v>864484</v>
      </c>
      <c r="U167" s="70">
        <v>1893561</v>
      </c>
      <c r="V167" s="192"/>
      <c r="W167" s="192"/>
      <c r="X167" s="192"/>
      <c r="Y167" s="192"/>
      <c r="Z167" s="192"/>
      <c r="AA167" s="192"/>
      <c r="AB167" s="192"/>
      <c r="AC167" s="192"/>
      <c r="AD167" s="192"/>
      <c r="AE167" s="192"/>
      <c r="AF167" s="969"/>
      <c r="AG167" s="1073"/>
      <c r="AH167" s="1075"/>
      <c r="AI167" s="1033"/>
      <c r="AJ167" s="1036"/>
      <c r="AK167" s="1033"/>
      <c r="AL167" s="1033"/>
      <c r="AM167" s="1033"/>
      <c r="AN167" s="1045"/>
      <c r="AO167" s="1045"/>
      <c r="AP167" s="1045"/>
      <c r="AQ167" s="1033"/>
      <c r="AR167" s="1042"/>
      <c r="AS167" s="1039"/>
      <c r="AT167" s="1042"/>
      <c r="AU167" s="1039"/>
      <c r="AV167" s="1042"/>
      <c r="AW167" s="1039"/>
      <c r="AX167" s="1045"/>
      <c r="AY167" s="1076"/>
    </row>
    <row r="168" spans="1:51" s="208" customFormat="1" ht="29.25" customHeight="1" thickBot="1">
      <c r="A168" s="1021"/>
      <c r="B168" s="1024"/>
      <c r="C168" s="1027"/>
      <c r="D168" s="142" t="s">
        <v>69</v>
      </c>
      <c r="E168" s="174">
        <v>119</v>
      </c>
      <c r="F168" s="174">
        <v>119</v>
      </c>
      <c r="G168" s="173">
        <v>119</v>
      </c>
      <c r="H168" s="175">
        <v>119</v>
      </c>
      <c r="I168" s="187"/>
      <c r="J168" s="187"/>
      <c r="K168" s="187"/>
      <c r="L168" s="187"/>
      <c r="M168" s="175"/>
      <c r="N168" s="175"/>
      <c r="O168" s="175"/>
      <c r="P168" s="175"/>
      <c r="Q168" s="175"/>
      <c r="R168" s="379"/>
      <c r="S168" s="969"/>
      <c r="T168" s="193">
        <v>0</v>
      </c>
      <c r="U168" s="175">
        <v>16</v>
      </c>
      <c r="V168" s="194"/>
      <c r="W168" s="194"/>
      <c r="X168" s="194"/>
      <c r="Y168" s="194"/>
      <c r="Z168" s="175"/>
      <c r="AA168" s="175"/>
      <c r="AB168" s="175"/>
      <c r="AC168" s="175"/>
      <c r="AD168" s="175"/>
      <c r="AE168" s="175"/>
      <c r="AF168" s="969"/>
      <c r="AG168" s="1073"/>
      <c r="AH168" s="1075"/>
      <c r="AI168" s="1033"/>
      <c r="AJ168" s="1036"/>
      <c r="AK168" s="1033"/>
      <c r="AL168" s="1033"/>
      <c r="AM168" s="1033"/>
      <c r="AN168" s="1045"/>
      <c r="AO168" s="1045"/>
      <c r="AP168" s="1045"/>
      <c r="AQ168" s="1033"/>
      <c r="AR168" s="1042"/>
      <c r="AS168" s="1039"/>
      <c r="AT168" s="1042"/>
      <c r="AU168" s="1039"/>
      <c r="AV168" s="1042"/>
      <c r="AW168" s="1039"/>
      <c r="AX168" s="1045"/>
      <c r="AY168" s="1076"/>
    </row>
    <row r="169" spans="1:51" s="208" customFormat="1" ht="29.25" customHeight="1" thickBot="1">
      <c r="A169" s="1021"/>
      <c r="B169" s="1024"/>
      <c r="C169" s="1028"/>
      <c r="D169" s="295" t="s">
        <v>72</v>
      </c>
      <c r="E169" s="381">
        <v>19607994</v>
      </c>
      <c r="F169" s="381">
        <v>19607994</v>
      </c>
      <c r="G169" s="380">
        <v>19607994</v>
      </c>
      <c r="H169" s="382">
        <v>18699144</v>
      </c>
      <c r="I169" s="297"/>
      <c r="J169" s="297"/>
      <c r="K169" s="297"/>
      <c r="L169" s="297"/>
      <c r="M169" s="296"/>
      <c r="N169" s="296"/>
      <c r="O169" s="296"/>
      <c r="P169" s="296"/>
      <c r="Q169" s="296"/>
      <c r="R169" s="396"/>
      <c r="S169" s="970"/>
      <c r="T169" s="428">
        <v>864484</v>
      </c>
      <c r="U169" s="296">
        <v>11348454</v>
      </c>
      <c r="V169" s="298"/>
      <c r="W169" s="298"/>
      <c r="X169" s="298"/>
      <c r="Y169" s="298"/>
      <c r="Z169" s="296"/>
      <c r="AA169" s="296"/>
      <c r="AB169" s="296"/>
      <c r="AC169" s="296"/>
      <c r="AD169" s="296"/>
      <c r="AE169" s="296"/>
      <c r="AF169" s="970"/>
      <c r="AG169" s="1074"/>
      <c r="AH169" s="1075"/>
      <c r="AI169" s="1034"/>
      <c r="AJ169" s="1037"/>
      <c r="AK169" s="1034"/>
      <c r="AL169" s="1034"/>
      <c r="AM169" s="1034"/>
      <c r="AN169" s="1046"/>
      <c r="AO169" s="1046"/>
      <c r="AP169" s="1046"/>
      <c r="AQ169" s="1034"/>
      <c r="AR169" s="1043"/>
      <c r="AS169" s="1040"/>
      <c r="AT169" s="1043"/>
      <c r="AU169" s="1040"/>
      <c r="AV169" s="1043"/>
      <c r="AW169" s="1040"/>
      <c r="AX169" s="1046"/>
      <c r="AY169" s="1076"/>
    </row>
    <row r="170" spans="1:51" s="208" customFormat="1" ht="29.25" customHeight="1" thickBot="1">
      <c r="A170" s="1021"/>
      <c r="B170" s="1024"/>
      <c r="C170" s="1026" t="s">
        <v>319</v>
      </c>
      <c r="D170" s="141" t="s">
        <v>67</v>
      </c>
      <c r="E170" s="410">
        <v>299</v>
      </c>
      <c r="F170" s="410">
        <v>299</v>
      </c>
      <c r="G170" s="411">
        <v>299</v>
      </c>
      <c r="H170" s="560">
        <v>299</v>
      </c>
      <c r="I170" s="96"/>
      <c r="J170" s="96"/>
      <c r="K170" s="96"/>
      <c r="L170" s="96"/>
      <c r="M170" s="96"/>
      <c r="N170" s="96"/>
      <c r="O170" s="96"/>
      <c r="P170" s="96"/>
      <c r="Q170" s="96"/>
      <c r="R170" s="378"/>
      <c r="S170" s="968"/>
      <c r="T170" s="189">
        <v>0</v>
      </c>
      <c r="U170" s="70">
        <v>44</v>
      </c>
      <c r="V170" s="70"/>
      <c r="W170" s="70"/>
      <c r="X170" s="70"/>
      <c r="Y170" s="70"/>
      <c r="Z170" s="70"/>
      <c r="AA170" s="70"/>
      <c r="AB170" s="70"/>
      <c r="AC170" s="70"/>
      <c r="AD170" s="70"/>
      <c r="AE170" s="70"/>
      <c r="AF170" s="968"/>
      <c r="AG170" s="1072" t="s">
        <v>319</v>
      </c>
      <c r="AH170" s="1075" t="s">
        <v>475</v>
      </c>
      <c r="AI170" s="1032" t="s">
        <v>303</v>
      </c>
      <c r="AJ170" s="1035" t="s">
        <v>443</v>
      </c>
      <c r="AK170" s="1032" t="s">
        <v>319</v>
      </c>
      <c r="AL170" s="1032" t="s">
        <v>303</v>
      </c>
      <c r="AM170" s="1032" t="s">
        <v>441</v>
      </c>
      <c r="AN170" s="1044">
        <v>1080200.266051336</v>
      </c>
      <c r="AO170" s="1044">
        <v>517025.31746095064</v>
      </c>
      <c r="AP170" s="1044">
        <v>563174.94859038526</v>
      </c>
      <c r="AQ170" s="1032" t="s">
        <v>303</v>
      </c>
      <c r="AR170" s="1041" t="s">
        <v>336</v>
      </c>
      <c r="AS170" s="1038">
        <v>1080200.266051336</v>
      </c>
      <c r="AT170" s="1041" t="s">
        <v>336</v>
      </c>
      <c r="AU170" s="1038">
        <v>1080200.266051336</v>
      </c>
      <c r="AV170" s="1041" t="s">
        <v>337</v>
      </c>
      <c r="AW170" s="1038">
        <f>+AU170</f>
        <v>1080200.266051336</v>
      </c>
      <c r="AX170" s="1044">
        <f>+AW170</f>
        <v>1080200.266051336</v>
      </c>
      <c r="AY170" s="1076"/>
    </row>
    <row r="171" spans="1:51" s="208" customFormat="1" ht="29.25" customHeight="1" thickBot="1">
      <c r="A171" s="1021"/>
      <c r="B171" s="1024"/>
      <c r="C171" s="1027"/>
      <c r="D171" s="142" t="s">
        <v>6</v>
      </c>
      <c r="E171" s="374">
        <v>43327578</v>
      </c>
      <c r="F171" s="374">
        <v>43327578</v>
      </c>
      <c r="G171" s="373">
        <v>43327578</v>
      </c>
      <c r="H171" s="376">
        <v>41045125</v>
      </c>
      <c r="I171" s="96"/>
      <c r="J171" s="96"/>
      <c r="K171" s="96"/>
      <c r="L171" s="96"/>
      <c r="M171" s="96"/>
      <c r="N171" s="96"/>
      <c r="O171" s="96"/>
      <c r="P171" s="96"/>
      <c r="Q171" s="96"/>
      <c r="R171" s="378"/>
      <c r="S171" s="969"/>
      <c r="T171" s="373">
        <v>0</v>
      </c>
      <c r="U171" s="70">
        <v>26000956</v>
      </c>
      <c r="V171" s="190"/>
      <c r="W171" s="190"/>
      <c r="X171" s="190"/>
      <c r="Y171" s="190"/>
      <c r="Z171" s="70"/>
      <c r="AA171" s="70"/>
      <c r="AB171" s="70"/>
      <c r="AC171" s="70"/>
      <c r="AD171" s="70"/>
      <c r="AE171" s="70"/>
      <c r="AF171" s="969"/>
      <c r="AG171" s="1073"/>
      <c r="AH171" s="1075"/>
      <c r="AI171" s="1033"/>
      <c r="AJ171" s="1036"/>
      <c r="AK171" s="1033"/>
      <c r="AL171" s="1033"/>
      <c r="AM171" s="1033"/>
      <c r="AN171" s="1045"/>
      <c r="AO171" s="1045"/>
      <c r="AP171" s="1045"/>
      <c r="AQ171" s="1033"/>
      <c r="AR171" s="1042"/>
      <c r="AS171" s="1039"/>
      <c r="AT171" s="1042"/>
      <c r="AU171" s="1039"/>
      <c r="AV171" s="1042"/>
      <c r="AW171" s="1039"/>
      <c r="AX171" s="1045"/>
      <c r="AY171" s="1076"/>
    </row>
    <row r="172" spans="1:51" s="208" customFormat="1" ht="29.25" customHeight="1" thickBot="1">
      <c r="A172" s="1021"/>
      <c r="B172" s="1024"/>
      <c r="C172" s="1027"/>
      <c r="D172" s="142" t="s">
        <v>68</v>
      </c>
      <c r="E172" s="146">
        <v>0</v>
      </c>
      <c r="F172" s="146">
        <v>0</v>
      </c>
      <c r="G172" s="145">
        <v>0</v>
      </c>
      <c r="H172" s="96">
        <v>0</v>
      </c>
      <c r="I172" s="172"/>
      <c r="J172" s="172"/>
      <c r="K172" s="172"/>
      <c r="L172" s="172"/>
      <c r="M172" s="96"/>
      <c r="N172" s="96"/>
      <c r="O172" s="96"/>
      <c r="P172" s="96"/>
      <c r="Q172" s="96"/>
      <c r="R172" s="378"/>
      <c r="S172" s="969"/>
      <c r="T172" s="191">
        <v>0</v>
      </c>
      <c r="U172" s="192">
        <v>0</v>
      </c>
      <c r="V172" s="192"/>
      <c r="W172" s="192"/>
      <c r="X172" s="192"/>
      <c r="Y172" s="192"/>
      <c r="Z172" s="192"/>
      <c r="AA172" s="192"/>
      <c r="AB172" s="192"/>
      <c r="AC172" s="192"/>
      <c r="AD172" s="192"/>
      <c r="AE172" s="192"/>
      <c r="AF172" s="969"/>
      <c r="AG172" s="1073"/>
      <c r="AH172" s="1075"/>
      <c r="AI172" s="1033"/>
      <c r="AJ172" s="1036"/>
      <c r="AK172" s="1033"/>
      <c r="AL172" s="1033"/>
      <c r="AM172" s="1033"/>
      <c r="AN172" s="1045"/>
      <c r="AO172" s="1045"/>
      <c r="AP172" s="1045"/>
      <c r="AQ172" s="1033"/>
      <c r="AR172" s="1042"/>
      <c r="AS172" s="1039"/>
      <c r="AT172" s="1042"/>
      <c r="AU172" s="1039"/>
      <c r="AV172" s="1042"/>
      <c r="AW172" s="1039"/>
      <c r="AX172" s="1045"/>
      <c r="AY172" s="1076"/>
    </row>
    <row r="173" spans="1:51" s="208" customFormat="1" ht="29.25" customHeight="1" thickBot="1">
      <c r="A173" s="1021"/>
      <c r="B173" s="1024"/>
      <c r="C173" s="1027"/>
      <c r="D173" s="142" t="s">
        <v>7</v>
      </c>
      <c r="E173" s="146">
        <v>7383732</v>
      </c>
      <c r="F173" s="146">
        <v>7383732</v>
      </c>
      <c r="G173" s="145">
        <v>7383732</v>
      </c>
      <c r="H173" s="96">
        <v>7383732</v>
      </c>
      <c r="I173" s="172"/>
      <c r="J173" s="172"/>
      <c r="K173" s="172"/>
      <c r="L173" s="172"/>
      <c r="M173" s="96"/>
      <c r="N173" s="96"/>
      <c r="O173" s="96"/>
      <c r="P173" s="96"/>
      <c r="Q173" s="96"/>
      <c r="R173" s="378"/>
      <c r="S173" s="969"/>
      <c r="T173" s="145">
        <v>2710010</v>
      </c>
      <c r="U173" s="70">
        <v>5935994</v>
      </c>
      <c r="V173" s="192"/>
      <c r="W173" s="192"/>
      <c r="X173" s="192"/>
      <c r="Y173" s="192"/>
      <c r="Z173" s="192"/>
      <c r="AA173" s="192"/>
      <c r="AB173" s="192"/>
      <c r="AC173" s="192"/>
      <c r="AD173" s="192"/>
      <c r="AE173" s="192"/>
      <c r="AF173" s="969"/>
      <c r="AG173" s="1073"/>
      <c r="AH173" s="1075"/>
      <c r="AI173" s="1033"/>
      <c r="AJ173" s="1036"/>
      <c r="AK173" s="1033"/>
      <c r="AL173" s="1033"/>
      <c r="AM173" s="1033"/>
      <c r="AN173" s="1045"/>
      <c r="AO173" s="1045"/>
      <c r="AP173" s="1045"/>
      <c r="AQ173" s="1033"/>
      <c r="AR173" s="1042"/>
      <c r="AS173" s="1039"/>
      <c r="AT173" s="1042"/>
      <c r="AU173" s="1039"/>
      <c r="AV173" s="1042"/>
      <c r="AW173" s="1039"/>
      <c r="AX173" s="1045"/>
      <c r="AY173" s="1076"/>
    </row>
    <row r="174" spans="1:51" s="208" customFormat="1" ht="29.25" customHeight="1" thickBot="1">
      <c r="A174" s="1021"/>
      <c r="B174" s="1024"/>
      <c r="C174" s="1027"/>
      <c r="D174" s="142" t="s">
        <v>69</v>
      </c>
      <c r="E174" s="174">
        <v>299</v>
      </c>
      <c r="F174" s="174">
        <v>299</v>
      </c>
      <c r="G174" s="173">
        <v>299</v>
      </c>
      <c r="H174" s="175">
        <v>299</v>
      </c>
      <c r="I174" s="187"/>
      <c r="J174" s="187"/>
      <c r="K174" s="187"/>
      <c r="L174" s="187"/>
      <c r="M174" s="175"/>
      <c r="N174" s="175"/>
      <c r="O174" s="175"/>
      <c r="P174" s="175"/>
      <c r="Q174" s="175"/>
      <c r="R174" s="379"/>
      <c r="S174" s="969"/>
      <c r="T174" s="193">
        <v>0</v>
      </c>
      <c r="U174" s="175">
        <v>44</v>
      </c>
      <c r="V174" s="194"/>
      <c r="W174" s="194"/>
      <c r="X174" s="194"/>
      <c r="Y174" s="194"/>
      <c r="Z174" s="175"/>
      <c r="AA174" s="175"/>
      <c r="AB174" s="175"/>
      <c r="AC174" s="175"/>
      <c r="AD174" s="175"/>
      <c r="AE174" s="175"/>
      <c r="AF174" s="969"/>
      <c r="AG174" s="1073"/>
      <c r="AH174" s="1075"/>
      <c r="AI174" s="1033"/>
      <c r="AJ174" s="1036"/>
      <c r="AK174" s="1033"/>
      <c r="AL174" s="1033"/>
      <c r="AM174" s="1033"/>
      <c r="AN174" s="1045"/>
      <c r="AO174" s="1045"/>
      <c r="AP174" s="1045"/>
      <c r="AQ174" s="1033"/>
      <c r="AR174" s="1042"/>
      <c r="AS174" s="1039"/>
      <c r="AT174" s="1042"/>
      <c r="AU174" s="1039"/>
      <c r="AV174" s="1042"/>
      <c r="AW174" s="1039"/>
      <c r="AX174" s="1045"/>
      <c r="AY174" s="1076"/>
    </row>
    <row r="175" spans="1:51" s="208" customFormat="1" ht="29.25" customHeight="1" thickBot="1">
      <c r="A175" s="1021"/>
      <c r="B175" s="1024"/>
      <c r="C175" s="1028"/>
      <c r="D175" s="295" t="s">
        <v>72</v>
      </c>
      <c r="E175" s="381">
        <v>50711310</v>
      </c>
      <c r="F175" s="381">
        <v>50711310</v>
      </c>
      <c r="G175" s="380">
        <v>50711310</v>
      </c>
      <c r="H175" s="382">
        <v>48428857</v>
      </c>
      <c r="I175" s="297"/>
      <c r="J175" s="297"/>
      <c r="K175" s="297"/>
      <c r="L175" s="297"/>
      <c r="M175" s="296"/>
      <c r="N175" s="296"/>
      <c r="O175" s="296"/>
      <c r="P175" s="296"/>
      <c r="Q175" s="296"/>
      <c r="R175" s="396"/>
      <c r="S175" s="970"/>
      <c r="T175" s="428">
        <v>2710010</v>
      </c>
      <c r="U175" s="296">
        <v>31936950</v>
      </c>
      <c r="V175" s="298"/>
      <c r="W175" s="298"/>
      <c r="X175" s="298"/>
      <c r="Y175" s="298"/>
      <c r="Z175" s="296"/>
      <c r="AA175" s="296"/>
      <c r="AB175" s="296"/>
      <c r="AC175" s="296"/>
      <c r="AD175" s="296"/>
      <c r="AE175" s="296"/>
      <c r="AF175" s="970"/>
      <c r="AG175" s="1074"/>
      <c r="AH175" s="1075"/>
      <c r="AI175" s="1034"/>
      <c r="AJ175" s="1037"/>
      <c r="AK175" s="1034"/>
      <c r="AL175" s="1034"/>
      <c r="AM175" s="1034"/>
      <c r="AN175" s="1046"/>
      <c r="AO175" s="1046"/>
      <c r="AP175" s="1046"/>
      <c r="AQ175" s="1034"/>
      <c r="AR175" s="1043"/>
      <c r="AS175" s="1040"/>
      <c r="AT175" s="1043"/>
      <c r="AU175" s="1040"/>
      <c r="AV175" s="1043"/>
      <c r="AW175" s="1040"/>
      <c r="AX175" s="1046"/>
      <c r="AY175" s="1076"/>
    </row>
    <row r="176" spans="1:51" s="208" customFormat="1" ht="29.25" customHeight="1" thickBot="1">
      <c r="A176" s="1021"/>
      <c r="B176" s="1024"/>
      <c r="C176" s="1026" t="s">
        <v>320</v>
      </c>
      <c r="D176" s="141" t="s">
        <v>67</v>
      </c>
      <c r="E176" s="410">
        <v>354</v>
      </c>
      <c r="F176" s="410">
        <v>354</v>
      </c>
      <c r="G176" s="411">
        <v>354</v>
      </c>
      <c r="H176" s="560">
        <v>354</v>
      </c>
      <c r="I176" s="96"/>
      <c r="J176" s="96"/>
      <c r="K176" s="96"/>
      <c r="L176" s="96"/>
      <c r="M176" s="96"/>
      <c r="N176" s="96"/>
      <c r="O176" s="96"/>
      <c r="P176" s="96"/>
      <c r="Q176" s="96"/>
      <c r="R176" s="378"/>
      <c r="S176" s="968"/>
      <c r="T176" s="189">
        <v>0</v>
      </c>
      <c r="U176" s="70">
        <v>41</v>
      </c>
      <c r="V176" s="70"/>
      <c r="W176" s="70"/>
      <c r="X176" s="70"/>
      <c r="Y176" s="70"/>
      <c r="Z176" s="70"/>
      <c r="AA176" s="70"/>
      <c r="AB176" s="70"/>
      <c r="AC176" s="70"/>
      <c r="AD176" s="70"/>
      <c r="AE176" s="70"/>
      <c r="AF176" s="968"/>
      <c r="AG176" s="1072" t="s">
        <v>320</v>
      </c>
      <c r="AH176" s="1075" t="s">
        <v>476</v>
      </c>
      <c r="AI176" s="1032" t="s">
        <v>303</v>
      </c>
      <c r="AJ176" s="1035" t="s">
        <v>443</v>
      </c>
      <c r="AK176" s="1032" t="s">
        <v>320</v>
      </c>
      <c r="AL176" s="1032" t="s">
        <v>303</v>
      </c>
      <c r="AM176" s="1032" t="s">
        <v>441</v>
      </c>
      <c r="AN176" s="1044">
        <v>388154.31397454499</v>
      </c>
      <c r="AO176" s="1044">
        <v>183970.6498574955</v>
      </c>
      <c r="AP176" s="1044">
        <v>204183.66411704945</v>
      </c>
      <c r="AQ176" s="1032" t="s">
        <v>303</v>
      </c>
      <c r="AR176" s="1041" t="s">
        <v>336</v>
      </c>
      <c r="AS176" s="1038">
        <v>388154.31397454499</v>
      </c>
      <c r="AT176" s="1041" t="s">
        <v>336</v>
      </c>
      <c r="AU176" s="1038">
        <v>388154.31397454499</v>
      </c>
      <c r="AV176" s="1041" t="s">
        <v>337</v>
      </c>
      <c r="AW176" s="1038">
        <f>+AU176</f>
        <v>388154.31397454499</v>
      </c>
      <c r="AX176" s="1044">
        <f>+AW176</f>
        <v>388154.31397454499</v>
      </c>
      <c r="AY176" s="1076"/>
    </row>
    <row r="177" spans="1:51" s="208" customFormat="1" ht="29.25" customHeight="1" thickBot="1">
      <c r="A177" s="1021"/>
      <c r="B177" s="1024"/>
      <c r="C177" s="1027"/>
      <c r="D177" s="142" t="s">
        <v>6</v>
      </c>
      <c r="E177" s="374">
        <v>51398400</v>
      </c>
      <c r="F177" s="374">
        <v>51398400</v>
      </c>
      <c r="G177" s="373">
        <v>51398400</v>
      </c>
      <c r="H177" s="376">
        <v>48690785</v>
      </c>
      <c r="I177" s="96"/>
      <c r="J177" s="96"/>
      <c r="K177" s="96"/>
      <c r="L177" s="96"/>
      <c r="M177" s="96"/>
      <c r="N177" s="96"/>
      <c r="O177" s="96"/>
      <c r="P177" s="96"/>
      <c r="Q177" s="96"/>
      <c r="R177" s="378"/>
      <c r="S177" s="969"/>
      <c r="T177" s="373">
        <v>0</v>
      </c>
      <c r="U177" s="70">
        <v>24228162</v>
      </c>
      <c r="V177" s="190"/>
      <c r="W177" s="190"/>
      <c r="X177" s="190"/>
      <c r="Y177" s="190"/>
      <c r="Z177" s="70"/>
      <c r="AA177" s="70"/>
      <c r="AB177" s="70"/>
      <c r="AC177" s="70"/>
      <c r="AD177" s="70"/>
      <c r="AE177" s="70"/>
      <c r="AF177" s="969"/>
      <c r="AG177" s="1073"/>
      <c r="AH177" s="1075"/>
      <c r="AI177" s="1033"/>
      <c r="AJ177" s="1036"/>
      <c r="AK177" s="1033"/>
      <c r="AL177" s="1033"/>
      <c r="AM177" s="1033"/>
      <c r="AN177" s="1045"/>
      <c r="AO177" s="1045"/>
      <c r="AP177" s="1045"/>
      <c r="AQ177" s="1033"/>
      <c r="AR177" s="1042"/>
      <c r="AS177" s="1039"/>
      <c r="AT177" s="1042"/>
      <c r="AU177" s="1039"/>
      <c r="AV177" s="1042"/>
      <c r="AW177" s="1039"/>
      <c r="AX177" s="1045"/>
      <c r="AY177" s="1076"/>
    </row>
    <row r="178" spans="1:51" s="208" customFormat="1" ht="29.25" customHeight="1" thickBot="1">
      <c r="A178" s="1021"/>
      <c r="B178" s="1024"/>
      <c r="C178" s="1027"/>
      <c r="D178" s="142" t="s">
        <v>68</v>
      </c>
      <c r="E178" s="146">
        <v>0</v>
      </c>
      <c r="F178" s="146">
        <v>0</v>
      </c>
      <c r="G178" s="145">
        <v>0</v>
      </c>
      <c r="H178" s="96">
        <v>0</v>
      </c>
      <c r="I178" s="172"/>
      <c r="J178" s="172"/>
      <c r="K178" s="172"/>
      <c r="L178" s="172"/>
      <c r="M178" s="96"/>
      <c r="N178" s="96"/>
      <c r="O178" s="96"/>
      <c r="P178" s="96"/>
      <c r="Q178" s="96"/>
      <c r="R178" s="378"/>
      <c r="S178" s="969"/>
      <c r="T178" s="191">
        <v>0</v>
      </c>
      <c r="U178" s="192">
        <v>0</v>
      </c>
      <c r="V178" s="192"/>
      <c r="W178" s="192"/>
      <c r="X178" s="192"/>
      <c r="Y178" s="192"/>
      <c r="Z178" s="192"/>
      <c r="AA178" s="192"/>
      <c r="AB178" s="192"/>
      <c r="AC178" s="192"/>
      <c r="AD178" s="192"/>
      <c r="AE178" s="192"/>
      <c r="AF178" s="969"/>
      <c r="AG178" s="1073"/>
      <c r="AH178" s="1075"/>
      <c r="AI178" s="1033"/>
      <c r="AJ178" s="1036"/>
      <c r="AK178" s="1033"/>
      <c r="AL178" s="1033"/>
      <c r="AM178" s="1033"/>
      <c r="AN178" s="1045"/>
      <c r="AO178" s="1045"/>
      <c r="AP178" s="1045"/>
      <c r="AQ178" s="1033"/>
      <c r="AR178" s="1042"/>
      <c r="AS178" s="1039"/>
      <c r="AT178" s="1042"/>
      <c r="AU178" s="1039"/>
      <c r="AV178" s="1042"/>
      <c r="AW178" s="1039"/>
      <c r="AX178" s="1045"/>
      <c r="AY178" s="1076"/>
    </row>
    <row r="179" spans="1:51" s="208" customFormat="1" ht="29.25" customHeight="1" thickBot="1">
      <c r="A179" s="1021"/>
      <c r="B179" s="1024"/>
      <c r="C179" s="1027"/>
      <c r="D179" s="142" t="s">
        <v>7</v>
      </c>
      <c r="E179" s="146">
        <v>7860102</v>
      </c>
      <c r="F179" s="146">
        <v>7860102</v>
      </c>
      <c r="G179" s="145">
        <v>7860102</v>
      </c>
      <c r="H179" s="96">
        <v>7860102</v>
      </c>
      <c r="I179" s="172"/>
      <c r="J179" s="172"/>
      <c r="K179" s="172"/>
      <c r="L179" s="172"/>
      <c r="M179" s="96"/>
      <c r="N179" s="96"/>
      <c r="O179" s="96"/>
      <c r="P179" s="96"/>
      <c r="Q179" s="96"/>
      <c r="R179" s="378"/>
      <c r="S179" s="969"/>
      <c r="T179" s="145">
        <v>2884850</v>
      </c>
      <c r="U179" s="70">
        <v>6318962</v>
      </c>
      <c r="V179" s="192"/>
      <c r="W179" s="192"/>
      <c r="X179" s="192"/>
      <c r="Y179" s="192"/>
      <c r="Z179" s="192"/>
      <c r="AA179" s="192"/>
      <c r="AB179" s="192"/>
      <c r="AC179" s="192"/>
      <c r="AD179" s="192"/>
      <c r="AE179" s="192"/>
      <c r="AF179" s="969"/>
      <c r="AG179" s="1073"/>
      <c r="AH179" s="1075"/>
      <c r="AI179" s="1033"/>
      <c r="AJ179" s="1036"/>
      <c r="AK179" s="1033"/>
      <c r="AL179" s="1033"/>
      <c r="AM179" s="1033"/>
      <c r="AN179" s="1045"/>
      <c r="AO179" s="1045"/>
      <c r="AP179" s="1045"/>
      <c r="AQ179" s="1033"/>
      <c r="AR179" s="1042"/>
      <c r="AS179" s="1039"/>
      <c r="AT179" s="1042"/>
      <c r="AU179" s="1039"/>
      <c r="AV179" s="1042"/>
      <c r="AW179" s="1039"/>
      <c r="AX179" s="1045"/>
      <c r="AY179" s="1076"/>
    </row>
    <row r="180" spans="1:51" s="208" customFormat="1" ht="29.25" customHeight="1" thickBot="1">
      <c r="A180" s="1021"/>
      <c r="B180" s="1024"/>
      <c r="C180" s="1027"/>
      <c r="D180" s="142" t="s">
        <v>69</v>
      </c>
      <c r="E180" s="174">
        <v>354</v>
      </c>
      <c r="F180" s="174">
        <v>354</v>
      </c>
      <c r="G180" s="173">
        <v>354</v>
      </c>
      <c r="H180" s="175">
        <v>354</v>
      </c>
      <c r="I180" s="187"/>
      <c r="J180" s="187"/>
      <c r="K180" s="187"/>
      <c r="L180" s="187"/>
      <c r="M180" s="175"/>
      <c r="N180" s="175"/>
      <c r="O180" s="175"/>
      <c r="P180" s="175"/>
      <c r="Q180" s="175"/>
      <c r="R180" s="379"/>
      <c r="S180" s="969"/>
      <c r="T180" s="193">
        <v>0</v>
      </c>
      <c r="U180" s="175">
        <v>41</v>
      </c>
      <c r="V180" s="194"/>
      <c r="W180" s="194"/>
      <c r="X180" s="194"/>
      <c r="Y180" s="194"/>
      <c r="Z180" s="175"/>
      <c r="AA180" s="175"/>
      <c r="AB180" s="175"/>
      <c r="AC180" s="175"/>
      <c r="AD180" s="175"/>
      <c r="AE180" s="175"/>
      <c r="AF180" s="969"/>
      <c r="AG180" s="1073"/>
      <c r="AH180" s="1075"/>
      <c r="AI180" s="1033"/>
      <c r="AJ180" s="1036"/>
      <c r="AK180" s="1033"/>
      <c r="AL180" s="1033"/>
      <c r="AM180" s="1033"/>
      <c r="AN180" s="1045"/>
      <c r="AO180" s="1045"/>
      <c r="AP180" s="1045"/>
      <c r="AQ180" s="1033"/>
      <c r="AR180" s="1042"/>
      <c r="AS180" s="1039"/>
      <c r="AT180" s="1042"/>
      <c r="AU180" s="1039"/>
      <c r="AV180" s="1042"/>
      <c r="AW180" s="1039"/>
      <c r="AX180" s="1045"/>
      <c r="AY180" s="1076"/>
    </row>
    <row r="181" spans="1:51" s="208" customFormat="1" ht="29.25" customHeight="1" thickBot="1">
      <c r="A181" s="1021"/>
      <c r="B181" s="1024"/>
      <c r="C181" s="1028"/>
      <c r="D181" s="295" t="s">
        <v>72</v>
      </c>
      <c r="E181" s="381">
        <v>59258502</v>
      </c>
      <c r="F181" s="381">
        <v>59258502</v>
      </c>
      <c r="G181" s="380">
        <v>59258502</v>
      </c>
      <c r="H181" s="382">
        <v>56550887</v>
      </c>
      <c r="I181" s="297"/>
      <c r="J181" s="297"/>
      <c r="K181" s="297"/>
      <c r="L181" s="297"/>
      <c r="M181" s="296"/>
      <c r="N181" s="296"/>
      <c r="O181" s="296"/>
      <c r="P181" s="296"/>
      <c r="Q181" s="296"/>
      <c r="R181" s="396"/>
      <c r="S181" s="970"/>
      <c r="T181" s="428">
        <v>2884850</v>
      </c>
      <c r="U181" s="296">
        <v>30547124</v>
      </c>
      <c r="V181" s="298"/>
      <c r="W181" s="298"/>
      <c r="X181" s="298"/>
      <c r="Y181" s="298"/>
      <c r="Z181" s="296"/>
      <c r="AA181" s="296"/>
      <c r="AB181" s="296"/>
      <c r="AC181" s="296"/>
      <c r="AD181" s="296"/>
      <c r="AE181" s="296"/>
      <c r="AF181" s="970"/>
      <c r="AG181" s="1074"/>
      <c r="AH181" s="1075"/>
      <c r="AI181" s="1034"/>
      <c r="AJ181" s="1037"/>
      <c r="AK181" s="1034"/>
      <c r="AL181" s="1034"/>
      <c r="AM181" s="1034"/>
      <c r="AN181" s="1046"/>
      <c r="AO181" s="1046"/>
      <c r="AP181" s="1046"/>
      <c r="AQ181" s="1034"/>
      <c r="AR181" s="1043"/>
      <c r="AS181" s="1040"/>
      <c r="AT181" s="1043"/>
      <c r="AU181" s="1040"/>
      <c r="AV181" s="1043"/>
      <c r="AW181" s="1040"/>
      <c r="AX181" s="1046"/>
      <c r="AY181" s="1076"/>
    </row>
    <row r="182" spans="1:51" s="208" customFormat="1" ht="29.25" customHeight="1" thickBot="1">
      <c r="A182" s="1021"/>
      <c r="B182" s="1024"/>
      <c r="C182" s="1026" t="s">
        <v>321</v>
      </c>
      <c r="D182" s="141" t="s">
        <v>67</v>
      </c>
      <c r="E182" s="410">
        <v>860</v>
      </c>
      <c r="F182" s="410">
        <v>860</v>
      </c>
      <c r="G182" s="411">
        <v>860</v>
      </c>
      <c r="H182" s="560">
        <v>860</v>
      </c>
      <c r="I182" s="96"/>
      <c r="J182" s="96"/>
      <c r="K182" s="96"/>
      <c r="L182" s="96"/>
      <c r="M182" s="96"/>
      <c r="N182" s="96"/>
      <c r="O182" s="96"/>
      <c r="P182" s="96"/>
      <c r="Q182" s="96"/>
      <c r="R182" s="378"/>
      <c r="S182" s="968"/>
      <c r="T182" s="189">
        <v>0</v>
      </c>
      <c r="U182" s="70">
        <v>131</v>
      </c>
      <c r="V182" s="70"/>
      <c r="W182" s="70"/>
      <c r="X182" s="70"/>
      <c r="Y182" s="70"/>
      <c r="Z182" s="70"/>
      <c r="AA182" s="70"/>
      <c r="AB182" s="70"/>
      <c r="AC182" s="70"/>
      <c r="AD182" s="70"/>
      <c r="AE182" s="70"/>
      <c r="AF182" s="968"/>
      <c r="AG182" s="1072" t="s">
        <v>321</v>
      </c>
      <c r="AH182" s="1075" t="s">
        <v>483</v>
      </c>
      <c r="AI182" s="1032" t="s">
        <v>303</v>
      </c>
      <c r="AJ182" s="1035" t="s">
        <v>443</v>
      </c>
      <c r="AK182" s="1032" t="s">
        <v>321</v>
      </c>
      <c r="AL182" s="1032" t="s">
        <v>303</v>
      </c>
      <c r="AM182" s="1032" t="s">
        <v>441</v>
      </c>
      <c r="AN182" s="1044">
        <v>840955.00195741584</v>
      </c>
      <c r="AO182" s="1044">
        <v>396681.76749088668</v>
      </c>
      <c r="AP182" s="1044">
        <v>444273.23446652916</v>
      </c>
      <c r="AQ182" s="1032" t="s">
        <v>303</v>
      </c>
      <c r="AR182" s="1041" t="s">
        <v>336</v>
      </c>
      <c r="AS182" s="1038">
        <v>840955.00195741584</v>
      </c>
      <c r="AT182" s="1041" t="s">
        <v>336</v>
      </c>
      <c r="AU182" s="1038">
        <v>840955.00195741584</v>
      </c>
      <c r="AV182" s="1041" t="s">
        <v>337</v>
      </c>
      <c r="AW182" s="1038">
        <f>+AU182</f>
        <v>840955.00195741584</v>
      </c>
      <c r="AX182" s="1044">
        <f>+AW182</f>
        <v>840955.00195741584</v>
      </c>
      <c r="AY182" s="1076"/>
    </row>
    <row r="183" spans="1:51" s="208" customFormat="1" ht="29.25" customHeight="1" thickBot="1">
      <c r="A183" s="1021"/>
      <c r="B183" s="1024"/>
      <c r="C183" s="1027"/>
      <c r="D183" s="142" t="s">
        <v>6</v>
      </c>
      <c r="E183" s="374">
        <v>124721994</v>
      </c>
      <c r="F183" s="374">
        <v>124721994</v>
      </c>
      <c r="G183" s="373">
        <v>124721994</v>
      </c>
      <c r="H183" s="376">
        <v>118151765</v>
      </c>
      <c r="I183" s="96"/>
      <c r="J183" s="96"/>
      <c r="K183" s="96"/>
      <c r="L183" s="96"/>
      <c r="M183" s="96"/>
      <c r="N183" s="96"/>
      <c r="O183" s="96"/>
      <c r="P183" s="96"/>
      <c r="Q183" s="96"/>
      <c r="R183" s="378"/>
      <c r="S183" s="969"/>
      <c r="T183" s="373">
        <v>0</v>
      </c>
      <c r="U183" s="70">
        <v>77411933</v>
      </c>
      <c r="V183" s="190"/>
      <c r="W183" s="190"/>
      <c r="X183" s="190"/>
      <c r="Y183" s="190"/>
      <c r="Z183" s="70"/>
      <c r="AA183" s="70"/>
      <c r="AB183" s="70"/>
      <c r="AC183" s="70"/>
      <c r="AD183" s="70"/>
      <c r="AE183" s="70"/>
      <c r="AF183" s="969"/>
      <c r="AG183" s="1073"/>
      <c r="AH183" s="1075"/>
      <c r="AI183" s="1033"/>
      <c r="AJ183" s="1036"/>
      <c r="AK183" s="1033"/>
      <c r="AL183" s="1033"/>
      <c r="AM183" s="1033"/>
      <c r="AN183" s="1045"/>
      <c r="AO183" s="1045"/>
      <c r="AP183" s="1045"/>
      <c r="AQ183" s="1033"/>
      <c r="AR183" s="1042"/>
      <c r="AS183" s="1039"/>
      <c r="AT183" s="1042"/>
      <c r="AU183" s="1039"/>
      <c r="AV183" s="1042"/>
      <c r="AW183" s="1039"/>
      <c r="AX183" s="1045"/>
      <c r="AY183" s="1076"/>
    </row>
    <row r="184" spans="1:51" s="208" customFormat="1" ht="29.25" customHeight="1" thickBot="1">
      <c r="A184" s="1021"/>
      <c r="B184" s="1024"/>
      <c r="C184" s="1027"/>
      <c r="D184" s="142" t="s">
        <v>68</v>
      </c>
      <c r="E184" s="146">
        <v>0</v>
      </c>
      <c r="F184" s="146">
        <v>0</v>
      </c>
      <c r="G184" s="145">
        <v>0</v>
      </c>
      <c r="H184" s="96">
        <v>0</v>
      </c>
      <c r="I184" s="172"/>
      <c r="J184" s="172"/>
      <c r="K184" s="172"/>
      <c r="L184" s="172"/>
      <c r="M184" s="96"/>
      <c r="N184" s="96"/>
      <c r="O184" s="96"/>
      <c r="P184" s="96"/>
      <c r="Q184" s="96"/>
      <c r="R184" s="378"/>
      <c r="S184" s="969"/>
      <c r="T184" s="191">
        <v>0</v>
      </c>
      <c r="U184" s="192">
        <v>0</v>
      </c>
      <c r="V184" s="192"/>
      <c r="W184" s="192"/>
      <c r="X184" s="192"/>
      <c r="Y184" s="192"/>
      <c r="Z184" s="192"/>
      <c r="AA184" s="192"/>
      <c r="AB184" s="192"/>
      <c r="AC184" s="192"/>
      <c r="AD184" s="192"/>
      <c r="AE184" s="192"/>
      <c r="AF184" s="969"/>
      <c r="AG184" s="1073"/>
      <c r="AH184" s="1075"/>
      <c r="AI184" s="1033"/>
      <c r="AJ184" s="1036"/>
      <c r="AK184" s="1033"/>
      <c r="AL184" s="1033"/>
      <c r="AM184" s="1033"/>
      <c r="AN184" s="1045"/>
      <c r="AO184" s="1045"/>
      <c r="AP184" s="1045"/>
      <c r="AQ184" s="1033"/>
      <c r="AR184" s="1042"/>
      <c r="AS184" s="1039"/>
      <c r="AT184" s="1042"/>
      <c r="AU184" s="1039"/>
      <c r="AV184" s="1042"/>
      <c r="AW184" s="1039"/>
      <c r="AX184" s="1045"/>
      <c r="AY184" s="1076"/>
    </row>
    <row r="185" spans="1:51" s="208" customFormat="1" ht="29.25" customHeight="1" thickBot="1">
      <c r="A185" s="1021"/>
      <c r="B185" s="1024"/>
      <c r="C185" s="1027"/>
      <c r="D185" s="142" t="s">
        <v>7</v>
      </c>
      <c r="E185" s="146">
        <v>17255173</v>
      </c>
      <c r="F185" s="146">
        <v>17255173</v>
      </c>
      <c r="G185" s="145">
        <v>17255173</v>
      </c>
      <c r="H185" s="96">
        <v>17255173</v>
      </c>
      <c r="I185" s="172"/>
      <c r="J185" s="172"/>
      <c r="K185" s="172"/>
      <c r="L185" s="172"/>
      <c r="M185" s="96"/>
      <c r="N185" s="96"/>
      <c r="O185" s="96"/>
      <c r="P185" s="96"/>
      <c r="Q185" s="96"/>
      <c r="R185" s="378"/>
      <c r="S185" s="969"/>
      <c r="T185" s="145">
        <v>6333070</v>
      </c>
      <c r="U185" s="70">
        <v>13871929</v>
      </c>
      <c r="V185" s="192"/>
      <c r="W185" s="192"/>
      <c r="X185" s="192"/>
      <c r="Y185" s="192"/>
      <c r="Z185" s="192"/>
      <c r="AA185" s="192"/>
      <c r="AB185" s="192"/>
      <c r="AC185" s="192"/>
      <c r="AD185" s="192"/>
      <c r="AE185" s="192"/>
      <c r="AF185" s="969"/>
      <c r="AG185" s="1073"/>
      <c r="AH185" s="1075"/>
      <c r="AI185" s="1033"/>
      <c r="AJ185" s="1036"/>
      <c r="AK185" s="1033"/>
      <c r="AL185" s="1033"/>
      <c r="AM185" s="1033"/>
      <c r="AN185" s="1045"/>
      <c r="AO185" s="1045"/>
      <c r="AP185" s="1045"/>
      <c r="AQ185" s="1033"/>
      <c r="AR185" s="1042"/>
      <c r="AS185" s="1039"/>
      <c r="AT185" s="1042"/>
      <c r="AU185" s="1039"/>
      <c r="AV185" s="1042"/>
      <c r="AW185" s="1039"/>
      <c r="AX185" s="1045"/>
      <c r="AY185" s="1076"/>
    </row>
    <row r="186" spans="1:51" s="208" customFormat="1" ht="29.25" customHeight="1" thickBot="1">
      <c r="A186" s="1021"/>
      <c r="B186" s="1024"/>
      <c r="C186" s="1027"/>
      <c r="D186" s="142" t="s">
        <v>69</v>
      </c>
      <c r="E186" s="174">
        <v>860</v>
      </c>
      <c r="F186" s="174">
        <v>860</v>
      </c>
      <c r="G186" s="173">
        <v>860</v>
      </c>
      <c r="H186" s="175">
        <v>860</v>
      </c>
      <c r="I186" s="187"/>
      <c r="J186" s="187"/>
      <c r="K186" s="187"/>
      <c r="L186" s="187"/>
      <c r="M186" s="175"/>
      <c r="N186" s="175"/>
      <c r="O186" s="175"/>
      <c r="P186" s="175"/>
      <c r="Q186" s="175"/>
      <c r="R186" s="379"/>
      <c r="S186" s="969"/>
      <c r="T186" s="193">
        <v>0</v>
      </c>
      <c r="U186" s="175">
        <v>131</v>
      </c>
      <c r="V186" s="194"/>
      <c r="W186" s="194"/>
      <c r="X186" s="194"/>
      <c r="Y186" s="194"/>
      <c r="Z186" s="175"/>
      <c r="AA186" s="175"/>
      <c r="AB186" s="175"/>
      <c r="AC186" s="175"/>
      <c r="AD186" s="175"/>
      <c r="AE186" s="175"/>
      <c r="AF186" s="969"/>
      <c r="AG186" s="1073"/>
      <c r="AH186" s="1075"/>
      <c r="AI186" s="1033"/>
      <c r="AJ186" s="1036"/>
      <c r="AK186" s="1033"/>
      <c r="AL186" s="1033"/>
      <c r="AM186" s="1033"/>
      <c r="AN186" s="1045"/>
      <c r="AO186" s="1045"/>
      <c r="AP186" s="1045"/>
      <c r="AQ186" s="1033"/>
      <c r="AR186" s="1042"/>
      <c r="AS186" s="1039"/>
      <c r="AT186" s="1042"/>
      <c r="AU186" s="1039"/>
      <c r="AV186" s="1042"/>
      <c r="AW186" s="1039"/>
      <c r="AX186" s="1045"/>
      <c r="AY186" s="1076"/>
    </row>
    <row r="187" spans="1:51" s="208" customFormat="1" ht="29.25" customHeight="1" thickBot="1">
      <c r="A187" s="1021"/>
      <c r="B187" s="1024"/>
      <c r="C187" s="1028"/>
      <c r="D187" s="295" t="s">
        <v>72</v>
      </c>
      <c r="E187" s="381">
        <v>141977167</v>
      </c>
      <c r="F187" s="381">
        <v>141977167</v>
      </c>
      <c r="G187" s="380">
        <v>141977167</v>
      </c>
      <c r="H187" s="382">
        <v>135406938</v>
      </c>
      <c r="I187" s="297"/>
      <c r="J187" s="297"/>
      <c r="K187" s="297"/>
      <c r="L187" s="297"/>
      <c r="M187" s="296"/>
      <c r="N187" s="296"/>
      <c r="O187" s="296"/>
      <c r="P187" s="296"/>
      <c r="Q187" s="296"/>
      <c r="R187" s="396"/>
      <c r="S187" s="970"/>
      <c r="T187" s="428">
        <v>6333070</v>
      </c>
      <c r="U187" s="296">
        <v>91283862</v>
      </c>
      <c r="V187" s="298"/>
      <c r="W187" s="298"/>
      <c r="X187" s="298"/>
      <c r="Y187" s="298"/>
      <c r="Z187" s="296"/>
      <c r="AA187" s="296"/>
      <c r="AB187" s="296"/>
      <c r="AC187" s="296"/>
      <c r="AD187" s="296"/>
      <c r="AE187" s="296"/>
      <c r="AF187" s="970"/>
      <c r="AG187" s="1074"/>
      <c r="AH187" s="1075"/>
      <c r="AI187" s="1034"/>
      <c r="AJ187" s="1037"/>
      <c r="AK187" s="1034"/>
      <c r="AL187" s="1034"/>
      <c r="AM187" s="1034"/>
      <c r="AN187" s="1046"/>
      <c r="AO187" s="1046"/>
      <c r="AP187" s="1046"/>
      <c r="AQ187" s="1034"/>
      <c r="AR187" s="1043"/>
      <c r="AS187" s="1040"/>
      <c r="AT187" s="1043"/>
      <c r="AU187" s="1040"/>
      <c r="AV187" s="1043"/>
      <c r="AW187" s="1040"/>
      <c r="AX187" s="1046"/>
      <c r="AY187" s="1076"/>
    </row>
    <row r="188" spans="1:51" s="208" customFormat="1" ht="29.25" customHeight="1" thickBot="1">
      <c r="A188" s="1021"/>
      <c r="B188" s="1024"/>
      <c r="C188" s="1026" t="s">
        <v>322</v>
      </c>
      <c r="D188" s="141" t="s">
        <v>67</v>
      </c>
      <c r="E188" s="410">
        <v>237</v>
      </c>
      <c r="F188" s="410">
        <v>237</v>
      </c>
      <c r="G188" s="411">
        <v>237</v>
      </c>
      <c r="H188" s="560">
        <v>237</v>
      </c>
      <c r="I188" s="96"/>
      <c r="J188" s="96"/>
      <c r="K188" s="96"/>
      <c r="L188" s="96"/>
      <c r="M188" s="96"/>
      <c r="N188" s="96"/>
      <c r="O188" s="96"/>
      <c r="P188" s="96"/>
      <c r="Q188" s="96"/>
      <c r="R188" s="378"/>
      <c r="S188" s="968"/>
      <c r="T188" s="189">
        <v>0</v>
      </c>
      <c r="U188" s="70">
        <v>26</v>
      </c>
      <c r="V188" s="70"/>
      <c r="W188" s="70"/>
      <c r="X188" s="70"/>
      <c r="Y188" s="70"/>
      <c r="Z188" s="70"/>
      <c r="AA188" s="70"/>
      <c r="AB188" s="70"/>
      <c r="AC188" s="70"/>
      <c r="AD188" s="70"/>
      <c r="AE188" s="70"/>
      <c r="AF188" s="968"/>
      <c r="AG188" s="1072" t="s">
        <v>322</v>
      </c>
      <c r="AH188" s="1075" t="s">
        <v>477</v>
      </c>
      <c r="AI188" s="1032" t="s">
        <v>303</v>
      </c>
      <c r="AJ188" s="1035" t="s">
        <v>443</v>
      </c>
      <c r="AK188" s="1032" t="s">
        <v>322</v>
      </c>
      <c r="AL188" s="1032" t="s">
        <v>303</v>
      </c>
      <c r="AM188" s="1032" t="s">
        <v>441</v>
      </c>
      <c r="AN188" s="1044">
        <v>1229902.4692073721</v>
      </c>
      <c r="AO188" s="1044">
        <v>579045.68833276886</v>
      </c>
      <c r="AP188" s="1044">
        <v>650856.7808746032</v>
      </c>
      <c r="AQ188" s="1032" t="s">
        <v>303</v>
      </c>
      <c r="AR188" s="1041" t="s">
        <v>336</v>
      </c>
      <c r="AS188" s="1038">
        <v>1229902.4692073721</v>
      </c>
      <c r="AT188" s="1041" t="s">
        <v>336</v>
      </c>
      <c r="AU188" s="1038">
        <v>1229902.4692073721</v>
      </c>
      <c r="AV188" s="1041" t="s">
        <v>337</v>
      </c>
      <c r="AW188" s="1038">
        <f>+AU188</f>
        <v>1229902.4692073721</v>
      </c>
      <c r="AX188" s="1044">
        <f>+AW188</f>
        <v>1229902.4692073721</v>
      </c>
      <c r="AY188" s="1076"/>
    </row>
    <row r="189" spans="1:51" s="208" customFormat="1" ht="29.25" customHeight="1" thickBot="1">
      <c r="A189" s="1021"/>
      <c r="B189" s="1024"/>
      <c r="C189" s="1027"/>
      <c r="D189" s="142" t="s">
        <v>6</v>
      </c>
      <c r="E189" s="374">
        <v>34439869</v>
      </c>
      <c r="F189" s="374">
        <v>34439869</v>
      </c>
      <c r="G189" s="373">
        <v>34439869</v>
      </c>
      <c r="H189" s="376">
        <v>32625612</v>
      </c>
      <c r="I189" s="96"/>
      <c r="J189" s="96"/>
      <c r="K189" s="96"/>
      <c r="L189" s="96"/>
      <c r="M189" s="96"/>
      <c r="N189" s="96"/>
      <c r="O189" s="96"/>
      <c r="P189" s="96"/>
      <c r="Q189" s="96"/>
      <c r="R189" s="378"/>
      <c r="S189" s="969"/>
      <c r="T189" s="373">
        <v>0</v>
      </c>
      <c r="U189" s="70">
        <v>15364200</v>
      </c>
      <c r="V189" s="190"/>
      <c r="W189" s="190"/>
      <c r="X189" s="190"/>
      <c r="Y189" s="190"/>
      <c r="Z189" s="70"/>
      <c r="AA189" s="70"/>
      <c r="AB189" s="70"/>
      <c r="AC189" s="70"/>
      <c r="AD189" s="70"/>
      <c r="AE189" s="70"/>
      <c r="AF189" s="969"/>
      <c r="AG189" s="1073"/>
      <c r="AH189" s="1075"/>
      <c r="AI189" s="1033"/>
      <c r="AJ189" s="1036"/>
      <c r="AK189" s="1033"/>
      <c r="AL189" s="1033"/>
      <c r="AM189" s="1033"/>
      <c r="AN189" s="1045"/>
      <c r="AO189" s="1045"/>
      <c r="AP189" s="1045"/>
      <c r="AQ189" s="1033"/>
      <c r="AR189" s="1042"/>
      <c r="AS189" s="1039"/>
      <c r="AT189" s="1042"/>
      <c r="AU189" s="1039"/>
      <c r="AV189" s="1042"/>
      <c r="AW189" s="1039"/>
      <c r="AX189" s="1045"/>
      <c r="AY189" s="1076"/>
    </row>
    <row r="190" spans="1:51" s="208" customFormat="1" ht="29.25" customHeight="1" thickBot="1">
      <c r="A190" s="1021"/>
      <c r="B190" s="1024"/>
      <c r="C190" s="1027"/>
      <c r="D190" s="142" t="s">
        <v>68</v>
      </c>
      <c r="E190" s="146">
        <v>0</v>
      </c>
      <c r="F190" s="146">
        <v>0</v>
      </c>
      <c r="G190" s="145">
        <v>0</v>
      </c>
      <c r="H190" s="96">
        <v>0</v>
      </c>
      <c r="I190" s="172"/>
      <c r="J190" s="172"/>
      <c r="K190" s="172"/>
      <c r="L190" s="172"/>
      <c r="M190" s="96"/>
      <c r="N190" s="96"/>
      <c r="O190" s="96"/>
      <c r="P190" s="96"/>
      <c r="Q190" s="96"/>
      <c r="R190" s="378"/>
      <c r="S190" s="969"/>
      <c r="T190" s="191">
        <v>0</v>
      </c>
      <c r="U190" s="192">
        <v>0</v>
      </c>
      <c r="V190" s="192"/>
      <c r="W190" s="192"/>
      <c r="X190" s="192"/>
      <c r="Y190" s="192"/>
      <c r="Z190" s="192"/>
      <c r="AA190" s="192"/>
      <c r="AB190" s="192"/>
      <c r="AC190" s="192"/>
      <c r="AD190" s="192"/>
      <c r="AE190" s="192"/>
      <c r="AF190" s="969"/>
      <c r="AG190" s="1073"/>
      <c r="AH190" s="1075"/>
      <c r="AI190" s="1033"/>
      <c r="AJ190" s="1036"/>
      <c r="AK190" s="1033"/>
      <c r="AL190" s="1033"/>
      <c r="AM190" s="1033"/>
      <c r="AN190" s="1045"/>
      <c r="AO190" s="1045"/>
      <c r="AP190" s="1045"/>
      <c r="AQ190" s="1033"/>
      <c r="AR190" s="1042"/>
      <c r="AS190" s="1039"/>
      <c r="AT190" s="1042"/>
      <c r="AU190" s="1039"/>
      <c r="AV190" s="1042"/>
      <c r="AW190" s="1039"/>
      <c r="AX190" s="1045"/>
      <c r="AY190" s="1076"/>
    </row>
    <row r="191" spans="1:51" s="208" customFormat="1" ht="29.25" customHeight="1" thickBot="1">
      <c r="A191" s="1021"/>
      <c r="B191" s="1024"/>
      <c r="C191" s="1027"/>
      <c r="D191" s="142" t="s">
        <v>7</v>
      </c>
      <c r="E191" s="146">
        <v>5372393</v>
      </c>
      <c r="F191" s="146">
        <v>5372393</v>
      </c>
      <c r="G191" s="145">
        <v>5372393</v>
      </c>
      <c r="H191" s="96">
        <v>5372393</v>
      </c>
      <c r="I191" s="172"/>
      <c r="J191" s="172"/>
      <c r="K191" s="172"/>
      <c r="L191" s="172"/>
      <c r="M191" s="96"/>
      <c r="N191" s="96"/>
      <c r="O191" s="96"/>
      <c r="P191" s="96"/>
      <c r="Q191" s="96"/>
      <c r="R191" s="378"/>
      <c r="S191" s="969"/>
      <c r="T191" s="145">
        <v>1971800</v>
      </c>
      <c r="U191" s="70">
        <v>4319021</v>
      </c>
      <c r="V191" s="192"/>
      <c r="W191" s="192"/>
      <c r="X191" s="192"/>
      <c r="Y191" s="192"/>
      <c r="Z191" s="192"/>
      <c r="AA191" s="192"/>
      <c r="AB191" s="192"/>
      <c r="AC191" s="192"/>
      <c r="AD191" s="192"/>
      <c r="AE191" s="192"/>
      <c r="AF191" s="969"/>
      <c r="AG191" s="1073"/>
      <c r="AH191" s="1075"/>
      <c r="AI191" s="1033"/>
      <c r="AJ191" s="1036"/>
      <c r="AK191" s="1033"/>
      <c r="AL191" s="1033"/>
      <c r="AM191" s="1033"/>
      <c r="AN191" s="1045"/>
      <c r="AO191" s="1045"/>
      <c r="AP191" s="1045"/>
      <c r="AQ191" s="1033"/>
      <c r="AR191" s="1042"/>
      <c r="AS191" s="1039"/>
      <c r="AT191" s="1042"/>
      <c r="AU191" s="1039"/>
      <c r="AV191" s="1042"/>
      <c r="AW191" s="1039"/>
      <c r="AX191" s="1045"/>
      <c r="AY191" s="1076"/>
    </row>
    <row r="192" spans="1:51" s="208" customFormat="1" ht="29.25" customHeight="1" thickBot="1">
      <c r="A192" s="1021"/>
      <c r="B192" s="1024"/>
      <c r="C192" s="1027"/>
      <c r="D192" s="142" t="s">
        <v>69</v>
      </c>
      <c r="E192" s="174">
        <v>237</v>
      </c>
      <c r="F192" s="174">
        <v>237</v>
      </c>
      <c r="G192" s="173">
        <v>237</v>
      </c>
      <c r="H192" s="175">
        <v>237</v>
      </c>
      <c r="I192" s="187"/>
      <c r="J192" s="187"/>
      <c r="K192" s="187"/>
      <c r="L192" s="187"/>
      <c r="M192" s="175"/>
      <c r="N192" s="175"/>
      <c r="O192" s="175"/>
      <c r="P192" s="175"/>
      <c r="Q192" s="175"/>
      <c r="R192" s="379"/>
      <c r="S192" s="969"/>
      <c r="T192" s="193">
        <v>0</v>
      </c>
      <c r="U192" s="175">
        <v>26</v>
      </c>
      <c r="V192" s="194"/>
      <c r="W192" s="194"/>
      <c r="X192" s="194"/>
      <c r="Y192" s="194"/>
      <c r="Z192" s="175"/>
      <c r="AA192" s="175"/>
      <c r="AB192" s="175"/>
      <c r="AC192" s="175"/>
      <c r="AD192" s="175"/>
      <c r="AE192" s="175"/>
      <c r="AF192" s="969"/>
      <c r="AG192" s="1073"/>
      <c r="AH192" s="1075"/>
      <c r="AI192" s="1033"/>
      <c r="AJ192" s="1036"/>
      <c r="AK192" s="1033"/>
      <c r="AL192" s="1033"/>
      <c r="AM192" s="1033"/>
      <c r="AN192" s="1045"/>
      <c r="AO192" s="1045"/>
      <c r="AP192" s="1045"/>
      <c r="AQ192" s="1033"/>
      <c r="AR192" s="1042"/>
      <c r="AS192" s="1039"/>
      <c r="AT192" s="1042"/>
      <c r="AU192" s="1039"/>
      <c r="AV192" s="1042"/>
      <c r="AW192" s="1039"/>
      <c r="AX192" s="1045"/>
      <c r="AY192" s="1076"/>
    </row>
    <row r="193" spans="1:51" s="208" customFormat="1" ht="29.25" customHeight="1" thickBot="1">
      <c r="A193" s="1021"/>
      <c r="B193" s="1024"/>
      <c r="C193" s="1028"/>
      <c r="D193" s="295" t="s">
        <v>72</v>
      </c>
      <c r="E193" s="381">
        <v>39812262</v>
      </c>
      <c r="F193" s="381">
        <v>39812262</v>
      </c>
      <c r="G193" s="380">
        <v>39812262</v>
      </c>
      <c r="H193" s="382">
        <v>37998005</v>
      </c>
      <c r="I193" s="297"/>
      <c r="J193" s="297"/>
      <c r="K193" s="297"/>
      <c r="L193" s="297"/>
      <c r="M193" s="296"/>
      <c r="N193" s="296"/>
      <c r="O193" s="296"/>
      <c r="P193" s="296"/>
      <c r="Q193" s="296"/>
      <c r="R193" s="396"/>
      <c r="S193" s="970"/>
      <c r="T193" s="428">
        <v>1971800</v>
      </c>
      <c r="U193" s="296">
        <v>19683221</v>
      </c>
      <c r="V193" s="298"/>
      <c r="W193" s="298"/>
      <c r="X193" s="298"/>
      <c r="Y193" s="298"/>
      <c r="Z193" s="296"/>
      <c r="AA193" s="296"/>
      <c r="AB193" s="296"/>
      <c r="AC193" s="296"/>
      <c r="AD193" s="296"/>
      <c r="AE193" s="296"/>
      <c r="AF193" s="970"/>
      <c r="AG193" s="1074"/>
      <c r="AH193" s="1075"/>
      <c r="AI193" s="1034"/>
      <c r="AJ193" s="1037"/>
      <c r="AK193" s="1034"/>
      <c r="AL193" s="1034"/>
      <c r="AM193" s="1034"/>
      <c r="AN193" s="1046"/>
      <c r="AO193" s="1046"/>
      <c r="AP193" s="1046"/>
      <c r="AQ193" s="1034"/>
      <c r="AR193" s="1043"/>
      <c r="AS193" s="1040"/>
      <c r="AT193" s="1043"/>
      <c r="AU193" s="1040"/>
      <c r="AV193" s="1043"/>
      <c r="AW193" s="1040"/>
      <c r="AX193" s="1046"/>
      <c r="AY193" s="1076"/>
    </row>
    <row r="194" spans="1:51" s="208" customFormat="1" ht="29.25" customHeight="1" thickBot="1">
      <c r="A194" s="1021"/>
      <c r="B194" s="1024"/>
      <c r="C194" s="1026" t="s">
        <v>323</v>
      </c>
      <c r="D194" s="141" t="s">
        <v>67</v>
      </c>
      <c r="E194" s="410">
        <v>265</v>
      </c>
      <c r="F194" s="410">
        <v>265</v>
      </c>
      <c r="G194" s="411">
        <v>265</v>
      </c>
      <c r="H194" s="560">
        <v>265</v>
      </c>
      <c r="I194" s="96"/>
      <c r="J194" s="96"/>
      <c r="K194" s="96"/>
      <c r="L194" s="96"/>
      <c r="M194" s="96"/>
      <c r="N194" s="96"/>
      <c r="O194" s="96"/>
      <c r="P194" s="96"/>
      <c r="Q194" s="96"/>
      <c r="R194" s="378"/>
      <c r="S194" s="968"/>
      <c r="T194" s="189">
        <v>0</v>
      </c>
      <c r="U194" s="70">
        <v>25</v>
      </c>
      <c r="V194" s="70"/>
      <c r="W194" s="70"/>
      <c r="X194" s="70"/>
      <c r="Y194" s="70"/>
      <c r="Z194" s="70"/>
      <c r="AA194" s="70"/>
      <c r="AB194" s="70"/>
      <c r="AC194" s="70"/>
      <c r="AD194" s="70"/>
      <c r="AE194" s="70"/>
      <c r="AF194" s="968"/>
      <c r="AG194" s="1072" t="s">
        <v>323</v>
      </c>
      <c r="AH194" s="1075" t="s">
        <v>478</v>
      </c>
      <c r="AI194" s="1032" t="s">
        <v>303</v>
      </c>
      <c r="AJ194" s="1035" t="s">
        <v>443</v>
      </c>
      <c r="AK194" s="1032" t="s">
        <v>323</v>
      </c>
      <c r="AL194" s="1032" t="s">
        <v>303</v>
      </c>
      <c r="AM194" s="1032" t="s">
        <v>441</v>
      </c>
      <c r="AN194" s="1044">
        <v>138604.63039371918</v>
      </c>
      <c r="AO194" s="1044">
        <v>65262.592396604639</v>
      </c>
      <c r="AP194" s="1044">
        <v>73342.037997114559</v>
      </c>
      <c r="AQ194" s="1032" t="s">
        <v>303</v>
      </c>
      <c r="AR194" s="1041" t="s">
        <v>336</v>
      </c>
      <c r="AS194" s="1038">
        <v>138604.63039371918</v>
      </c>
      <c r="AT194" s="1041" t="s">
        <v>336</v>
      </c>
      <c r="AU194" s="1038">
        <v>138604.63039371918</v>
      </c>
      <c r="AV194" s="1041" t="s">
        <v>337</v>
      </c>
      <c r="AW194" s="1038">
        <f>+AU194</f>
        <v>138604.63039371918</v>
      </c>
      <c r="AX194" s="1044">
        <f>+AW194</f>
        <v>138604.63039371918</v>
      </c>
      <c r="AY194" s="1076"/>
    </row>
    <row r="195" spans="1:51" s="208" customFormat="1" ht="29.25" customHeight="1" thickBot="1">
      <c r="A195" s="1021"/>
      <c r="B195" s="1024"/>
      <c r="C195" s="1027"/>
      <c r="D195" s="142" t="s">
        <v>6</v>
      </c>
      <c r="E195" s="374">
        <v>38360917</v>
      </c>
      <c r="F195" s="374">
        <v>38360917</v>
      </c>
      <c r="G195" s="373">
        <v>38360917</v>
      </c>
      <c r="H195" s="376">
        <v>36340103</v>
      </c>
      <c r="I195" s="96"/>
      <c r="J195" s="96"/>
      <c r="K195" s="96"/>
      <c r="L195" s="96"/>
      <c r="M195" s="96"/>
      <c r="N195" s="96"/>
      <c r="O195" s="96"/>
      <c r="P195" s="96"/>
      <c r="Q195" s="96"/>
      <c r="R195" s="378"/>
      <c r="S195" s="969"/>
      <c r="T195" s="373">
        <v>0</v>
      </c>
      <c r="U195" s="70">
        <v>14773270</v>
      </c>
      <c r="V195" s="190"/>
      <c r="W195" s="190"/>
      <c r="X195" s="190"/>
      <c r="Y195" s="190"/>
      <c r="Z195" s="70"/>
      <c r="AA195" s="70"/>
      <c r="AB195" s="70"/>
      <c r="AC195" s="70"/>
      <c r="AD195" s="70"/>
      <c r="AE195" s="70"/>
      <c r="AF195" s="969"/>
      <c r="AG195" s="1073"/>
      <c r="AH195" s="1075"/>
      <c r="AI195" s="1033"/>
      <c r="AJ195" s="1036"/>
      <c r="AK195" s="1033"/>
      <c r="AL195" s="1033"/>
      <c r="AM195" s="1033"/>
      <c r="AN195" s="1045"/>
      <c r="AO195" s="1045"/>
      <c r="AP195" s="1045"/>
      <c r="AQ195" s="1033"/>
      <c r="AR195" s="1042"/>
      <c r="AS195" s="1039"/>
      <c r="AT195" s="1042"/>
      <c r="AU195" s="1039"/>
      <c r="AV195" s="1042"/>
      <c r="AW195" s="1039"/>
      <c r="AX195" s="1045"/>
      <c r="AY195" s="1076"/>
    </row>
    <row r="196" spans="1:51" s="208" customFormat="1" ht="29.25" customHeight="1" thickBot="1">
      <c r="A196" s="1021"/>
      <c r="B196" s="1024"/>
      <c r="C196" s="1027"/>
      <c r="D196" s="142" t="s">
        <v>68</v>
      </c>
      <c r="E196" s="146">
        <v>0</v>
      </c>
      <c r="F196" s="146">
        <v>0</v>
      </c>
      <c r="G196" s="145">
        <v>0</v>
      </c>
      <c r="H196" s="96">
        <v>0</v>
      </c>
      <c r="I196" s="172"/>
      <c r="J196" s="172"/>
      <c r="K196" s="172"/>
      <c r="L196" s="172"/>
      <c r="M196" s="96"/>
      <c r="N196" s="96"/>
      <c r="O196" s="96"/>
      <c r="P196" s="96"/>
      <c r="Q196" s="96"/>
      <c r="R196" s="378"/>
      <c r="S196" s="969"/>
      <c r="T196" s="191">
        <v>0</v>
      </c>
      <c r="U196" s="192">
        <v>0</v>
      </c>
      <c r="V196" s="192"/>
      <c r="W196" s="192"/>
      <c r="X196" s="192"/>
      <c r="Y196" s="192"/>
      <c r="Z196" s="192"/>
      <c r="AA196" s="192"/>
      <c r="AB196" s="192"/>
      <c r="AC196" s="192"/>
      <c r="AD196" s="192"/>
      <c r="AE196" s="192"/>
      <c r="AF196" s="969"/>
      <c r="AG196" s="1073"/>
      <c r="AH196" s="1075"/>
      <c r="AI196" s="1033"/>
      <c r="AJ196" s="1036"/>
      <c r="AK196" s="1033"/>
      <c r="AL196" s="1033"/>
      <c r="AM196" s="1033"/>
      <c r="AN196" s="1045"/>
      <c r="AO196" s="1045"/>
      <c r="AP196" s="1045"/>
      <c r="AQ196" s="1033"/>
      <c r="AR196" s="1042"/>
      <c r="AS196" s="1039"/>
      <c r="AT196" s="1042"/>
      <c r="AU196" s="1039"/>
      <c r="AV196" s="1042"/>
      <c r="AW196" s="1039"/>
      <c r="AX196" s="1045"/>
      <c r="AY196" s="1076"/>
    </row>
    <row r="197" spans="1:51" s="208" customFormat="1" ht="29.25" customHeight="1" thickBot="1">
      <c r="A197" s="1021"/>
      <c r="B197" s="1024"/>
      <c r="C197" s="1027"/>
      <c r="D197" s="142" t="s">
        <v>7</v>
      </c>
      <c r="E197" s="146">
        <v>5372393</v>
      </c>
      <c r="F197" s="146">
        <v>5372393</v>
      </c>
      <c r="G197" s="145">
        <v>5372393</v>
      </c>
      <c r="H197" s="96">
        <v>5372393</v>
      </c>
      <c r="I197" s="172"/>
      <c r="J197" s="172"/>
      <c r="K197" s="172"/>
      <c r="L197" s="172"/>
      <c r="M197" s="96"/>
      <c r="N197" s="96"/>
      <c r="O197" s="96"/>
      <c r="P197" s="96"/>
      <c r="Q197" s="96"/>
      <c r="R197" s="378"/>
      <c r="S197" s="969"/>
      <c r="T197" s="145">
        <v>1971800</v>
      </c>
      <c r="U197" s="70">
        <v>4319021</v>
      </c>
      <c r="V197" s="192"/>
      <c r="W197" s="192"/>
      <c r="X197" s="192"/>
      <c r="Y197" s="192"/>
      <c r="Z197" s="192"/>
      <c r="AA197" s="192"/>
      <c r="AB197" s="192"/>
      <c r="AC197" s="192"/>
      <c r="AD197" s="192"/>
      <c r="AE197" s="192"/>
      <c r="AF197" s="969"/>
      <c r="AG197" s="1073"/>
      <c r="AH197" s="1075"/>
      <c r="AI197" s="1033"/>
      <c r="AJ197" s="1036"/>
      <c r="AK197" s="1033"/>
      <c r="AL197" s="1033"/>
      <c r="AM197" s="1033"/>
      <c r="AN197" s="1045"/>
      <c r="AO197" s="1045"/>
      <c r="AP197" s="1045"/>
      <c r="AQ197" s="1033"/>
      <c r="AR197" s="1042"/>
      <c r="AS197" s="1039"/>
      <c r="AT197" s="1042"/>
      <c r="AU197" s="1039"/>
      <c r="AV197" s="1042"/>
      <c r="AW197" s="1039"/>
      <c r="AX197" s="1045"/>
      <c r="AY197" s="1076"/>
    </row>
    <row r="198" spans="1:51" s="208" customFormat="1" ht="29.25" customHeight="1" thickBot="1">
      <c r="A198" s="1021"/>
      <c r="B198" s="1024"/>
      <c r="C198" s="1027"/>
      <c r="D198" s="142" t="s">
        <v>69</v>
      </c>
      <c r="E198" s="174">
        <v>265</v>
      </c>
      <c r="F198" s="174">
        <v>265</v>
      </c>
      <c r="G198" s="173">
        <v>265</v>
      </c>
      <c r="H198" s="175">
        <v>265</v>
      </c>
      <c r="I198" s="187"/>
      <c r="J198" s="187"/>
      <c r="K198" s="187"/>
      <c r="L198" s="187"/>
      <c r="M198" s="175"/>
      <c r="N198" s="175"/>
      <c r="O198" s="175"/>
      <c r="P198" s="175"/>
      <c r="Q198" s="175"/>
      <c r="R198" s="379"/>
      <c r="S198" s="969"/>
      <c r="T198" s="193">
        <v>0</v>
      </c>
      <c r="U198" s="175">
        <v>25</v>
      </c>
      <c r="V198" s="194"/>
      <c r="W198" s="194"/>
      <c r="X198" s="194"/>
      <c r="Y198" s="194"/>
      <c r="Z198" s="175"/>
      <c r="AA198" s="175"/>
      <c r="AB198" s="175"/>
      <c r="AC198" s="175"/>
      <c r="AD198" s="175"/>
      <c r="AE198" s="175"/>
      <c r="AF198" s="969"/>
      <c r="AG198" s="1073"/>
      <c r="AH198" s="1075"/>
      <c r="AI198" s="1033"/>
      <c r="AJ198" s="1036"/>
      <c r="AK198" s="1033"/>
      <c r="AL198" s="1033"/>
      <c r="AM198" s="1033"/>
      <c r="AN198" s="1045"/>
      <c r="AO198" s="1045"/>
      <c r="AP198" s="1045"/>
      <c r="AQ198" s="1033"/>
      <c r="AR198" s="1042"/>
      <c r="AS198" s="1039"/>
      <c r="AT198" s="1042"/>
      <c r="AU198" s="1039"/>
      <c r="AV198" s="1042"/>
      <c r="AW198" s="1039"/>
      <c r="AX198" s="1045"/>
      <c r="AY198" s="1076"/>
    </row>
    <row r="199" spans="1:51" s="208" customFormat="1" ht="29.25" customHeight="1" thickBot="1">
      <c r="A199" s="1021"/>
      <c r="B199" s="1024"/>
      <c r="C199" s="1028"/>
      <c r="D199" s="295" t="s">
        <v>72</v>
      </c>
      <c r="E199" s="381">
        <v>43733310</v>
      </c>
      <c r="F199" s="381">
        <v>43733310</v>
      </c>
      <c r="G199" s="380">
        <v>43733310</v>
      </c>
      <c r="H199" s="382">
        <v>41712496</v>
      </c>
      <c r="I199" s="297"/>
      <c r="J199" s="297"/>
      <c r="K199" s="297"/>
      <c r="L199" s="297"/>
      <c r="M199" s="296"/>
      <c r="N199" s="296"/>
      <c r="O199" s="296"/>
      <c r="P199" s="296"/>
      <c r="Q199" s="296"/>
      <c r="R199" s="396"/>
      <c r="S199" s="970"/>
      <c r="T199" s="428">
        <v>1971800</v>
      </c>
      <c r="U199" s="296">
        <v>19092291</v>
      </c>
      <c r="V199" s="298"/>
      <c r="W199" s="298"/>
      <c r="X199" s="298"/>
      <c r="Y199" s="298"/>
      <c r="Z199" s="296"/>
      <c r="AA199" s="296"/>
      <c r="AB199" s="296"/>
      <c r="AC199" s="296"/>
      <c r="AD199" s="296"/>
      <c r="AE199" s="296"/>
      <c r="AF199" s="970"/>
      <c r="AG199" s="1074"/>
      <c r="AH199" s="1075"/>
      <c r="AI199" s="1034"/>
      <c r="AJ199" s="1037"/>
      <c r="AK199" s="1034"/>
      <c r="AL199" s="1034"/>
      <c r="AM199" s="1034"/>
      <c r="AN199" s="1046"/>
      <c r="AO199" s="1046"/>
      <c r="AP199" s="1046"/>
      <c r="AQ199" s="1034"/>
      <c r="AR199" s="1043"/>
      <c r="AS199" s="1040"/>
      <c r="AT199" s="1043"/>
      <c r="AU199" s="1040"/>
      <c r="AV199" s="1043"/>
      <c r="AW199" s="1040"/>
      <c r="AX199" s="1046"/>
      <c r="AY199" s="1076"/>
    </row>
    <row r="200" spans="1:51" s="208" customFormat="1" ht="29.25" customHeight="1" thickBot="1">
      <c r="A200" s="1021"/>
      <c r="B200" s="1024"/>
      <c r="C200" s="1026" t="s">
        <v>324</v>
      </c>
      <c r="D200" s="141" t="s">
        <v>67</v>
      </c>
      <c r="E200" s="410">
        <v>35</v>
      </c>
      <c r="F200" s="410">
        <v>35</v>
      </c>
      <c r="G200" s="411">
        <v>35</v>
      </c>
      <c r="H200" s="560">
        <v>35</v>
      </c>
      <c r="I200" s="96"/>
      <c r="J200" s="96"/>
      <c r="K200" s="96"/>
      <c r="L200" s="96"/>
      <c r="M200" s="96"/>
      <c r="N200" s="96"/>
      <c r="O200" s="96"/>
      <c r="P200" s="96"/>
      <c r="Q200" s="96"/>
      <c r="R200" s="378"/>
      <c r="S200" s="968"/>
      <c r="T200" s="189">
        <v>0</v>
      </c>
      <c r="U200" s="70">
        <v>9</v>
      </c>
      <c r="V200" s="70"/>
      <c r="W200" s="70"/>
      <c r="X200" s="70"/>
      <c r="Y200" s="70"/>
      <c r="Z200" s="70"/>
      <c r="AA200" s="70"/>
      <c r="AB200" s="70"/>
      <c r="AC200" s="70"/>
      <c r="AD200" s="70"/>
      <c r="AE200" s="70"/>
      <c r="AF200" s="968"/>
      <c r="AG200" s="1072" t="s">
        <v>324</v>
      </c>
      <c r="AH200" s="1075" t="s">
        <v>479</v>
      </c>
      <c r="AI200" s="1032" t="s">
        <v>303</v>
      </c>
      <c r="AJ200" s="1035" t="s">
        <v>443</v>
      </c>
      <c r="AK200" s="1032" t="s">
        <v>324</v>
      </c>
      <c r="AL200" s="1032" t="s">
        <v>303</v>
      </c>
      <c r="AM200" s="1032" t="s">
        <v>441</v>
      </c>
      <c r="AN200" s="1044">
        <v>153161.8413380105</v>
      </c>
      <c r="AO200" s="1044">
        <v>71660.553014322664</v>
      </c>
      <c r="AP200" s="1044">
        <v>81501.288323687855</v>
      </c>
      <c r="AQ200" s="1032" t="s">
        <v>303</v>
      </c>
      <c r="AR200" s="1041" t="s">
        <v>336</v>
      </c>
      <c r="AS200" s="1038">
        <v>153161.8413380105</v>
      </c>
      <c r="AT200" s="1041" t="s">
        <v>336</v>
      </c>
      <c r="AU200" s="1038">
        <v>153161.8413380105</v>
      </c>
      <c r="AV200" s="1041" t="s">
        <v>337</v>
      </c>
      <c r="AW200" s="1038">
        <f>+AU200</f>
        <v>153161.8413380105</v>
      </c>
      <c r="AX200" s="1044">
        <f>+AW200</f>
        <v>153161.8413380105</v>
      </c>
      <c r="AY200" s="1076"/>
    </row>
    <row r="201" spans="1:51" s="208" customFormat="1" ht="29.25" customHeight="1" thickBot="1">
      <c r="A201" s="1021"/>
      <c r="B201" s="1024"/>
      <c r="C201" s="1027"/>
      <c r="D201" s="142" t="s">
        <v>6</v>
      </c>
      <c r="E201" s="374">
        <v>5097362</v>
      </c>
      <c r="F201" s="374">
        <v>5097362</v>
      </c>
      <c r="G201" s="373">
        <v>5097362</v>
      </c>
      <c r="H201" s="376">
        <v>4828838</v>
      </c>
      <c r="I201" s="96"/>
      <c r="J201" s="96"/>
      <c r="K201" s="96"/>
      <c r="L201" s="96"/>
      <c r="M201" s="96"/>
      <c r="N201" s="96"/>
      <c r="O201" s="96"/>
      <c r="P201" s="96"/>
      <c r="Q201" s="96"/>
      <c r="R201" s="378"/>
      <c r="S201" s="969"/>
      <c r="T201" s="373">
        <v>0</v>
      </c>
      <c r="U201" s="70">
        <v>5318377</v>
      </c>
      <c r="V201" s="190"/>
      <c r="W201" s="190"/>
      <c r="X201" s="190"/>
      <c r="Y201" s="190"/>
      <c r="Z201" s="70"/>
      <c r="AA201" s="70"/>
      <c r="AB201" s="70"/>
      <c r="AC201" s="70"/>
      <c r="AD201" s="70"/>
      <c r="AE201" s="70"/>
      <c r="AF201" s="969"/>
      <c r="AG201" s="1073"/>
      <c r="AH201" s="1075"/>
      <c r="AI201" s="1033"/>
      <c r="AJ201" s="1036"/>
      <c r="AK201" s="1033"/>
      <c r="AL201" s="1033"/>
      <c r="AM201" s="1033"/>
      <c r="AN201" s="1045"/>
      <c r="AO201" s="1045"/>
      <c r="AP201" s="1045"/>
      <c r="AQ201" s="1033"/>
      <c r="AR201" s="1042"/>
      <c r="AS201" s="1039"/>
      <c r="AT201" s="1042"/>
      <c r="AU201" s="1039"/>
      <c r="AV201" s="1042"/>
      <c r="AW201" s="1039"/>
      <c r="AX201" s="1045"/>
      <c r="AY201" s="1076"/>
    </row>
    <row r="202" spans="1:51" s="208" customFormat="1" ht="29.25" customHeight="1" thickBot="1">
      <c r="A202" s="1021"/>
      <c r="B202" s="1024"/>
      <c r="C202" s="1027"/>
      <c r="D202" s="142" t="s">
        <v>68</v>
      </c>
      <c r="E202" s="146">
        <v>0</v>
      </c>
      <c r="F202" s="146">
        <v>0</v>
      </c>
      <c r="G202" s="145">
        <v>0</v>
      </c>
      <c r="H202" s="96">
        <v>0</v>
      </c>
      <c r="I202" s="172"/>
      <c r="J202" s="172"/>
      <c r="K202" s="172"/>
      <c r="L202" s="172"/>
      <c r="M202" s="96"/>
      <c r="N202" s="96"/>
      <c r="O202" s="96"/>
      <c r="P202" s="96"/>
      <c r="Q202" s="96"/>
      <c r="R202" s="378"/>
      <c r="S202" s="969"/>
      <c r="T202" s="191">
        <v>0</v>
      </c>
      <c r="U202" s="192">
        <v>0</v>
      </c>
      <c r="V202" s="192"/>
      <c r="W202" s="192"/>
      <c r="X202" s="192"/>
      <c r="Y202" s="192"/>
      <c r="Z202" s="192"/>
      <c r="AA202" s="192"/>
      <c r="AB202" s="192"/>
      <c r="AC202" s="192"/>
      <c r="AD202" s="192"/>
      <c r="AE202" s="192"/>
      <c r="AF202" s="969"/>
      <c r="AG202" s="1073"/>
      <c r="AH202" s="1075"/>
      <c r="AI202" s="1033"/>
      <c r="AJ202" s="1036"/>
      <c r="AK202" s="1033"/>
      <c r="AL202" s="1033"/>
      <c r="AM202" s="1033"/>
      <c r="AN202" s="1045"/>
      <c r="AO202" s="1045"/>
      <c r="AP202" s="1045"/>
      <c r="AQ202" s="1033"/>
      <c r="AR202" s="1042"/>
      <c r="AS202" s="1039"/>
      <c r="AT202" s="1042"/>
      <c r="AU202" s="1039"/>
      <c r="AV202" s="1042"/>
      <c r="AW202" s="1039"/>
      <c r="AX202" s="1045"/>
      <c r="AY202" s="1076"/>
    </row>
    <row r="203" spans="1:51" s="208" customFormat="1" ht="29.25" customHeight="1" thickBot="1">
      <c r="A203" s="1021"/>
      <c r="B203" s="1024"/>
      <c r="C203" s="1027"/>
      <c r="D203" s="142" t="s">
        <v>7</v>
      </c>
      <c r="E203" s="146">
        <v>1111530</v>
      </c>
      <c r="F203" s="146">
        <v>1111530</v>
      </c>
      <c r="G203" s="145">
        <v>1111530</v>
      </c>
      <c r="H203" s="96">
        <v>1111530</v>
      </c>
      <c r="I203" s="172"/>
      <c r="J203" s="172"/>
      <c r="K203" s="172"/>
      <c r="L203" s="172"/>
      <c r="M203" s="96"/>
      <c r="N203" s="96"/>
      <c r="O203" s="96"/>
      <c r="P203" s="96"/>
      <c r="Q203" s="96"/>
      <c r="R203" s="378"/>
      <c r="S203" s="969"/>
      <c r="T203" s="145">
        <v>407959</v>
      </c>
      <c r="U203" s="70">
        <v>893591</v>
      </c>
      <c r="V203" s="192"/>
      <c r="W203" s="192"/>
      <c r="X203" s="192"/>
      <c r="Y203" s="192"/>
      <c r="Z203" s="192"/>
      <c r="AA203" s="192"/>
      <c r="AB203" s="192"/>
      <c r="AC203" s="192"/>
      <c r="AD203" s="192"/>
      <c r="AE203" s="192"/>
      <c r="AF203" s="969"/>
      <c r="AG203" s="1073"/>
      <c r="AH203" s="1075"/>
      <c r="AI203" s="1033"/>
      <c r="AJ203" s="1036"/>
      <c r="AK203" s="1033"/>
      <c r="AL203" s="1033"/>
      <c r="AM203" s="1033"/>
      <c r="AN203" s="1045"/>
      <c r="AO203" s="1045"/>
      <c r="AP203" s="1045"/>
      <c r="AQ203" s="1033"/>
      <c r="AR203" s="1042"/>
      <c r="AS203" s="1039"/>
      <c r="AT203" s="1042"/>
      <c r="AU203" s="1039"/>
      <c r="AV203" s="1042"/>
      <c r="AW203" s="1039"/>
      <c r="AX203" s="1045"/>
      <c r="AY203" s="1076"/>
    </row>
    <row r="204" spans="1:51" s="208" customFormat="1" ht="29.25" customHeight="1" thickBot="1">
      <c r="A204" s="1021"/>
      <c r="B204" s="1024"/>
      <c r="C204" s="1027"/>
      <c r="D204" s="142" t="s">
        <v>69</v>
      </c>
      <c r="E204" s="174">
        <v>35</v>
      </c>
      <c r="F204" s="174">
        <v>35</v>
      </c>
      <c r="G204" s="173">
        <v>35</v>
      </c>
      <c r="H204" s="175">
        <v>35</v>
      </c>
      <c r="I204" s="187"/>
      <c r="J204" s="187"/>
      <c r="K204" s="187"/>
      <c r="L204" s="187"/>
      <c r="M204" s="175"/>
      <c r="N204" s="175"/>
      <c r="O204" s="175"/>
      <c r="P204" s="175"/>
      <c r="Q204" s="175"/>
      <c r="R204" s="379"/>
      <c r="S204" s="969"/>
      <c r="T204" s="193">
        <v>0</v>
      </c>
      <c r="U204" s="175">
        <v>9</v>
      </c>
      <c r="V204" s="194"/>
      <c r="W204" s="194"/>
      <c r="X204" s="194"/>
      <c r="Y204" s="194"/>
      <c r="Z204" s="175"/>
      <c r="AA204" s="175"/>
      <c r="AB204" s="175"/>
      <c r="AC204" s="175"/>
      <c r="AD204" s="175"/>
      <c r="AE204" s="175"/>
      <c r="AF204" s="969"/>
      <c r="AG204" s="1073"/>
      <c r="AH204" s="1075"/>
      <c r="AI204" s="1033"/>
      <c r="AJ204" s="1036"/>
      <c r="AK204" s="1033"/>
      <c r="AL204" s="1033"/>
      <c r="AM204" s="1033"/>
      <c r="AN204" s="1045"/>
      <c r="AO204" s="1045"/>
      <c r="AP204" s="1045"/>
      <c r="AQ204" s="1033"/>
      <c r="AR204" s="1042"/>
      <c r="AS204" s="1039"/>
      <c r="AT204" s="1042"/>
      <c r="AU204" s="1039"/>
      <c r="AV204" s="1042"/>
      <c r="AW204" s="1039"/>
      <c r="AX204" s="1045"/>
      <c r="AY204" s="1076"/>
    </row>
    <row r="205" spans="1:51" s="208" customFormat="1" ht="29.25" customHeight="1" thickBot="1">
      <c r="A205" s="1021"/>
      <c r="B205" s="1024"/>
      <c r="C205" s="1028"/>
      <c r="D205" s="295" t="s">
        <v>72</v>
      </c>
      <c r="E205" s="381">
        <v>6208892</v>
      </c>
      <c r="F205" s="381">
        <v>6208892</v>
      </c>
      <c r="G205" s="380">
        <v>6208892</v>
      </c>
      <c r="H205" s="382">
        <v>5940368</v>
      </c>
      <c r="I205" s="297"/>
      <c r="J205" s="297"/>
      <c r="K205" s="297"/>
      <c r="L205" s="297"/>
      <c r="M205" s="296"/>
      <c r="N205" s="296"/>
      <c r="O205" s="296"/>
      <c r="P205" s="296"/>
      <c r="Q205" s="296"/>
      <c r="R205" s="396"/>
      <c r="S205" s="970"/>
      <c r="T205" s="428">
        <v>407959</v>
      </c>
      <c r="U205" s="296">
        <v>6211968</v>
      </c>
      <c r="V205" s="298"/>
      <c r="W205" s="298"/>
      <c r="X205" s="298"/>
      <c r="Y205" s="298"/>
      <c r="Z205" s="296"/>
      <c r="AA205" s="296"/>
      <c r="AB205" s="296"/>
      <c r="AC205" s="296"/>
      <c r="AD205" s="296"/>
      <c r="AE205" s="296"/>
      <c r="AF205" s="970"/>
      <c r="AG205" s="1074"/>
      <c r="AH205" s="1075"/>
      <c r="AI205" s="1034"/>
      <c r="AJ205" s="1037"/>
      <c r="AK205" s="1034"/>
      <c r="AL205" s="1034"/>
      <c r="AM205" s="1034"/>
      <c r="AN205" s="1046"/>
      <c r="AO205" s="1046"/>
      <c r="AP205" s="1046"/>
      <c r="AQ205" s="1034"/>
      <c r="AR205" s="1043"/>
      <c r="AS205" s="1040"/>
      <c r="AT205" s="1043"/>
      <c r="AU205" s="1040"/>
      <c r="AV205" s="1043"/>
      <c r="AW205" s="1040"/>
      <c r="AX205" s="1046"/>
      <c r="AY205" s="1076"/>
    </row>
    <row r="206" spans="1:51" s="208" customFormat="1" ht="29.25" customHeight="1" thickBot="1">
      <c r="A206" s="1021"/>
      <c r="B206" s="1024"/>
      <c r="C206" s="1026" t="s">
        <v>325</v>
      </c>
      <c r="D206" s="141" t="s">
        <v>67</v>
      </c>
      <c r="E206" s="410">
        <v>132</v>
      </c>
      <c r="F206" s="410">
        <v>132</v>
      </c>
      <c r="G206" s="411">
        <v>132</v>
      </c>
      <c r="H206" s="560">
        <v>132</v>
      </c>
      <c r="I206" s="96"/>
      <c r="J206" s="96"/>
      <c r="K206" s="96"/>
      <c r="L206" s="96"/>
      <c r="M206" s="96"/>
      <c r="N206" s="96"/>
      <c r="O206" s="96"/>
      <c r="P206" s="96"/>
      <c r="Q206" s="96"/>
      <c r="R206" s="378"/>
      <c r="S206" s="968"/>
      <c r="T206" s="189">
        <v>0</v>
      </c>
      <c r="U206" s="70">
        <v>25</v>
      </c>
      <c r="V206" s="70"/>
      <c r="W206" s="70"/>
      <c r="X206" s="70"/>
      <c r="Y206" s="70"/>
      <c r="Z206" s="70"/>
      <c r="AA206" s="70"/>
      <c r="AB206" s="70"/>
      <c r="AC206" s="70"/>
      <c r="AD206" s="70"/>
      <c r="AE206" s="70"/>
      <c r="AF206" s="968"/>
      <c r="AG206" s="1072" t="s">
        <v>325</v>
      </c>
      <c r="AH206" s="1075" t="s">
        <v>467</v>
      </c>
      <c r="AI206" s="1032" t="s">
        <v>303</v>
      </c>
      <c r="AJ206" s="1035" t="s">
        <v>443</v>
      </c>
      <c r="AK206" s="1032" t="s">
        <v>325</v>
      </c>
      <c r="AL206" s="1032" t="s">
        <v>303</v>
      </c>
      <c r="AM206" s="1032" t="s">
        <v>441</v>
      </c>
      <c r="AN206" s="1044">
        <v>76648.842634579167</v>
      </c>
      <c r="AO206" s="1044">
        <v>37529.077001016514</v>
      </c>
      <c r="AP206" s="1044">
        <v>39119.76563356266</v>
      </c>
      <c r="AQ206" s="1032" t="s">
        <v>303</v>
      </c>
      <c r="AR206" s="1041" t="s">
        <v>336</v>
      </c>
      <c r="AS206" s="1038">
        <v>76648.842634579167</v>
      </c>
      <c r="AT206" s="1041" t="s">
        <v>336</v>
      </c>
      <c r="AU206" s="1038">
        <v>76648.842634579167</v>
      </c>
      <c r="AV206" s="1041" t="s">
        <v>337</v>
      </c>
      <c r="AW206" s="1038">
        <f>+AU206</f>
        <v>76648.842634579167</v>
      </c>
      <c r="AX206" s="1044">
        <f>+AW206</f>
        <v>76648.842634579167</v>
      </c>
      <c r="AY206" s="1076"/>
    </row>
    <row r="207" spans="1:51" s="208" customFormat="1" ht="29.25" customHeight="1" thickBot="1">
      <c r="A207" s="1021"/>
      <c r="B207" s="1024"/>
      <c r="C207" s="1027"/>
      <c r="D207" s="142" t="s">
        <v>6</v>
      </c>
      <c r="E207" s="374">
        <v>19082432</v>
      </c>
      <c r="F207" s="374">
        <v>19082432</v>
      </c>
      <c r="G207" s="373">
        <v>19082432</v>
      </c>
      <c r="H207" s="376">
        <v>18077189</v>
      </c>
      <c r="I207" s="96"/>
      <c r="J207" s="96"/>
      <c r="K207" s="96"/>
      <c r="L207" s="96"/>
      <c r="M207" s="96"/>
      <c r="N207" s="96"/>
      <c r="O207" s="96"/>
      <c r="P207" s="96"/>
      <c r="Q207" s="96"/>
      <c r="R207" s="378"/>
      <c r="S207" s="969"/>
      <c r="T207" s="373">
        <v>0</v>
      </c>
      <c r="U207" s="70">
        <v>14773270</v>
      </c>
      <c r="V207" s="190"/>
      <c r="W207" s="190"/>
      <c r="X207" s="190"/>
      <c r="Y207" s="190"/>
      <c r="Z207" s="70"/>
      <c r="AA207" s="70"/>
      <c r="AB207" s="70"/>
      <c r="AC207" s="70"/>
      <c r="AD207" s="70"/>
      <c r="AE207" s="70"/>
      <c r="AF207" s="969"/>
      <c r="AG207" s="1073"/>
      <c r="AH207" s="1075"/>
      <c r="AI207" s="1033"/>
      <c r="AJ207" s="1036"/>
      <c r="AK207" s="1033"/>
      <c r="AL207" s="1033"/>
      <c r="AM207" s="1033"/>
      <c r="AN207" s="1045"/>
      <c r="AO207" s="1045"/>
      <c r="AP207" s="1045"/>
      <c r="AQ207" s="1033"/>
      <c r="AR207" s="1042"/>
      <c r="AS207" s="1039"/>
      <c r="AT207" s="1042"/>
      <c r="AU207" s="1039"/>
      <c r="AV207" s="1042"/>
      <c r="AW207" s="1039"/>
      <c r="AX207" s="1045"/>
      <c r="AY207" s="1076"/>
    </row>
    <row r="208" spans="1:51" s="208" customFormat="1" ht="29.25" customHeight="1" thickBot="1">
      <c r="A208" s="1021"/>
      <c r="B208" s="1024"/>
      <c r="C208" s="1027"/>
      <c r="D208" s="142" t="s">
        <v>68</v>
      </c>
      <c r="E208" s="146">
        <v>0</v>
      </c>
      <c r="F208" s="146">
        <v>0</v>
      </c>
      <c r="G208" s="145">
        <v>0</v>
      </c>
      <c r="H208" s="96">
        <v>0</v>
      </c>
      <c r="I208" s="172"/>
      <c r="J208" s="172"/>
      <c r="K208" s="172"/>
      <c r="L208" s="172"/>
      <c r="M208" s="96"/>
      <c r="N208" s="96"/>
      <c r="O208" s="96"/>
      <c r="P208" s="96"/>
      <c r="Q208" s="96"/>
      <c r="R208" s="378"/>
      <c r="S208" s="969"/>
      <c r="T208" s="191">
        <v>0</v>
      </c>
      <c r="U208" s="192">
        <v>0</v>
      </c>
      <c r="V208" s="192"/>
      <c r="W208" s="192"/>
      <c r="X208" s="192"/>
      <c r="Y208" s="192"/>
      <c r="Z208" s="192"/>
      <c r="AA208" s="192"/>
      <c r="AB208" s="192"/>
      <c r="AC208" s="192"/>
      <c r="AD208" s="192"/>
      <c r="AE208" s="192"/>
      <c r="AF208" s="969"/>
      <c r="AG208" s="1073"/>
      <c r="AH208" s="1075"/>
      <c r="AI208" s="1033"/>
      <c r="AJ208" s="1036"/>
      <c r="AK208" s="1033"/>
      <c r="AL208" s="1033"/>
      <c r="AM208" s="1033"/>
      <c r="AN208" s="1045"/>
      <c r="AO208" s="1045"/>
      <c r="AP208" s="1045"/>
      <c r="AQ208" s="1033"/>
      <c r="AR208" s="1042"/>
      <c r="AS208" s="1039"/>
      <c r="AT208" s="1042"/>
      <c r="AU208" s="1039"/>
      <c r="AV208" s="1042"/>
      <c r="AW208" s="1039"/>
      <c r="AX208" s="1045"/>
      <c r="AY208" s="1076"/>
    </row>
    <row r="209" spans="1:51" s="208" customFormat="1" ht="29.25" customHeight="1" thickBot="1">
      <c r="A209" s="1021"/>
      <c r="B209" s="1024"/>
      <c r="C209" s="1027"/>
      <c r="D209" s="142" t="s">
        <v>7</v>
      </c>
      <c r="E209" s="146">
        <v>3228729</v>
      </c>
      <c r="F209" s="146">
        <v>3228729</v>
      </c>
      <c r="G209" s="145">
        <v>3228729</v>
      </c>
      <c r="H209" s="96">
        <v>3228729</v>
      </c>
      <c r="I209" s="172"/>
      <c r="J209" s="172"/>
      <c r="K209" s="172"/>
      <c r="L209" s="172"/>
      <c r="M209" s="96"/>
      <c r="N209" s="96"/>
      <c r="O209" s="96"/>
      <c r="P209" s="96"/>
      <c r="Q209" s="96"/>
      <c r="R209" s="378"/>
      <c r="S209" s="969"/>
      <c r="T209" s="145">
        <v>1185022</v>
      </c>
      <c r="U209" s="70">
        <v>2595668</v>
      </c>
      <c r="V209" s="192"/>
      <c r="W209" s="192"/>
      <c r="X209" s="192"/>
      <c r="Y209" s="192"/>
      <c r="Z209" s="192"/>
      <c r="AA209" s="192"/>
      <c r="AB209" s="192"/>
      <c r="AC209" s="192"/>
      <c r="AD209" s="192"/>
      <c r="AE209" s="192"/>
      <c r="AF209" s="969"/>
      <c r="AG209" s="1073"/>
      <c r="AH209" s="1075"/>
      <c r="AI209" s="1033"/>
      <c r="AJ209" s="1036"/>
      <c r="AK209" s="1033"/>
      <c r="AL209" s="1033"/>
      <c r="AM209" s="1033"/>
      <c r="AN209" s="1045"/>
      <c r="AO209" s="1045"/>
      <c r="AP209" s="1045"/>
      <c r="AQ209" s="1033"/>
      <c r="AR209" s="1042"/>
      <c r="AS209" s="1039"/>
      <c r="AT209" s="1042"/>
      <c r="AU209" s="1039"/>
      <c r="AV209" s="1042"/>
      <c r="AW209" s="1039"/>
      <c r="AX209" s="1045"/>
      <c r="AY209" s="1076"/>
    </row>
    <row r="210" spans="1:51" s="208" customFormat="1" ht="29.25" customHeight="1" thickBot="1">
      <c r="A210" s="1021"/>
      <c r="B210" s="1024"/>
      <c r="C210" s="1027"/>
      <c r="D210" s="142" t="s">
        <v>69</v>
      </c>
      <c r="E210" s="174">
        <v>132</v>
      </c>
      <c r="F210" s="174">
        <v>132</v>
      </c>
      <c r="G210" s="173">
        <v>132</v>
      </c>
      <c r="H210" s="175">
        <v>132</v>
      </c>
      <c r="I210" s="187"/>
      <c r="J210" s="187"/>
      <c r="K210" s="187"/>
      <c r="L210" s="187"/>
      <c r="M210" s="175"/>
      <c r="N210" s="175"/>
      <c r="O210" s="175"/>
      <c r="P210" s="175"/>
      <c r="Q210" s="175"/>
      <c r="R210" s="379"/>
      <c r="S210" s="969"/>
      <c r="T210" s="193">
        <v>0</v>
      </c>
      <c r="U210" s="175">
        <v>25</v>
      </c>
      <c r="V210" s="194"/>
      <c r="W210" s="194"/>
      <c r="X210" s="194"/>
      <c r="Y210" s="194"/>
      <c r="Z210" s="175"/>
      <c r="AA210" s="175"/>
      <c r="AB210" s="175"/>
      <c r="AC210" s="175"/>
      <c r="AD210" s="175"/>
      <c r="AE210" s="175"/>
      <c r="AF210" s="969"/>
      <c r="AG210" s="1073"/>
      <c r="AH210" s="1075"/>
      <c r="AI210" s="1033"/>
      <c r="AJ210" s="1036"/>
      <c r="AK210" s="1033"/>
      <c r="AL210" s="1033"/>
      <c r="AM210" s="1033"/>
      <c r="AN210" s="1045"/>
      <c r="AO210" s="1045"/>
      <c r="AP210" s="1045"/>
      <c r="AQ210" s="1033"/>
      <c r="AR210" s="1042"/>
      <c r="AS210" s="1039"/>
      <c r="AT210" s="1042"/>
      <c r="AU210" s="1039"/>
      <c r="AV210" s="1042"/>
      <c r="AW210" s="1039"/>
      <c r="AX210" s="1045"/>
      <c r="AY210" s="1076"/>
    </row>
    <row r="211" spans="1:51" s="208" customFormat="1" ht="29.25" customHeight="1" thickBot="1">
      <c r="A211" s="1021"/>
      <c r="B211" s="1024"/>
      <c r="C211" s="1028"/>
      <c r="D211" s="295" t="s">
        <v>72</v>
      </c>
      <c r="E211" s="381">
        <v>22311161</v>
      </c>
      <c r="F211" s="381">
        <v>22311161</v>
      </c>
      <c r="G211" s="380">
        <v>22311161</v>
      </c>
      <c r="H211" s="382">
        <v>21305918</v>
      </c>
      <c r="I211" s="297"/>
      <c r="J211" s="297"/>
      <c r="K211" s="297"/>
      <c r="L211" s="297"/>
      <c r="M211" s="296"/>
      <c r="N211" s="296"/>
      <c r="O211" s="296"/>
      <c r="P211" s="296"/>
      <c r="Q211" s="296"/>
      <c r="R211" s="396"/>
      <c r="S211" s="970"/>
      <c r="T211" s="428">
        <v>1185022</v>
      </c>
      <c r="U211" s="296">
        <v>17368938</v>
      </c>
      <c r="V211" s="298"/>
      <c r="W211" s="298"/>
      <c r="X211" s="298"/>
      <c r="Y211" s="298"/>
      <c r="Z211" s="296"/>
      <c r="AA211" s="296"/>
      <c r="AB211" s="296"/>
      <c r="AC211" s="296"/>
      <c r="AD211" s="296"/>
      <c r="AE211" s="296"/>
      <c r="AF211" s="970"/>
      <c r="AG211" s="1074"/>
      <c r="AH211" s="1075"/>
      <c r="AI211" s="1034"/>
      <c r="AJ211" s="1037"/>
      <c r="AK211" s="1034"/>
      <c r="AL211" s="1034"/>
      <c r="AM211" s="1034"/>
      <c r="AN211" s="1046"/>
      <c r="AO211" s="1046"/>
      <c r="AP211" s="1046"/>
      <c r="AQ211" s="1034"/>
      <c r="AR211" s="1043"/>
      <c r="AS211" s="1040"/>
      <c r="AT211" s="1043"/>
      <c r="AU211" s="1040"/>
      <c r="AV211" s="1043"/>
      <c r="AW211" s="1040"/>
      <c r="AX211" s="1046"/>
      <c r="AY211" s="1076"/>
    </row>
    <row r="212" spans="1:51" s="208" customFormat="1" ht="29.25" customHeight="1" thickBot="1">
      <c r="A212" s="1021"/>
      <c r="B212" s="1024"/>
      <c r="C212" s="1026" t="s">
        <v>326</v>
      </c>
      <c r="D212" s="141" t="s">
        <v>67</v>
      </c>
      <c r="E212" s="410">
        <v>28</v>
      </c>
      <c r="F212" s="410">
        <v>28</v>
      </c>
      <c r="G212" s="411">
        <v>28</v>
      </c>
      <c r="H212" s="560">
        <v>28</v>
      </c>
      <c r="I212" s="96"/>
      <c r="J212" s="96"/>
      <c r="K212" s="96"/>
      <c r="L212" s="96"/>
      <c r="M212" s="96"/>
      <c r="N212" s="96"/>
      <c r="O212" s="96"/>
      <c r="P212" s="96"/>
      <c r="Q212" s="96"/>
      <c r="R212" s="378"/>
      <c r="S212" s="968"/>
      <c r="T212" s="189">
        <v>0</v>
      </c>
      <c r="U212" s="70">
        <v>1</v>
      </c>
      <c r="V212" s="70"/>
      <c r="W212" s="70"/>
      <c r="X212" s="70"/>
      <c r="Y212" s="70"/>
      <c r="Z212" s="70"/>
      <c r="AA212" s="70"/>
      <c r="AB212" s="70"/>
      <c r="AC212" s="70"/>
      <c r="AD212" s="70"/>
      <c r="AE212" s="70"/>
      <c r="AF212" s="968"/>
      <c r="AG212" s="1072" t="s">
        <v>326</v>
      </c>
      <c r="AH212" s="1075" t="s">
        <v>468</v>
      </c>
      <c r="AI212" s="1032" t="s">
        <v>303</v>
      </c>
      <c r="AJ212" s="1035" t="s">
        <v>443</v>
      </c>
      <c r="AK212" s="1032" t="s">
        <v>326</v>
      </c>
      <c r="AL212" s="1032" t="s">
        <v>303</v>
      </c>
      <c r="AM212" s="1032" t="s">
        <v>441</v>
      </c>
      <c r="AN212" s="1044">
        <v>83774.075926396676</v>
      </c>
      <c r="AO212" s="1044">
        <v>40067.78068112809</v>
      </c>
      <c r="AP212" s="1044">
        <v>43706.295245268586</v>
      </c>
      <c r="AQ212" s="1032" t="s">
        <v>303</v>
      </c>
      <c r="AR212" s="1041" t="s">
        <v>336</v>
      </c>
      <c r="AS212" s="1038">
        <v>83774.075926396676</v>
      </c>
      <c r="AT212" s="1041" t="s">
        <v>336</v>
      </c>
      <c r="AU212" s="1038">
        <v>83774.075926396676</v>
      </c>
      <c r="AV212" s="1041" t="s">
        <v>337</v>
      </c>
      <c r="AW212" s="1038">
        <f>+AU212</f>
        <v>83774.075926396676</v>
      </c>
      <c r="AX212" s="1044">
        <f>+AW212</f>
        <v>83774.075926396676</v>
      </c>
      <c r="AY212" s="1076"/>
    </row>
    <row r="213" spans="1:51" s="208" customFormat="1" ht="29.25" customHeight="1" thickBot="1">
      <c r="A213" s="1021"/>
      <c r="B213" s="1024"/>
      <c r="C213" s="1027"/>
      <c r="D213" s="142" t="s">
        <v>6</v>
      </c>
      <c r="E213" s="374">
        <v>4117100</v>
      </c>
      <c r="F213" s="374">
        <v>4117100</v>
      </c>
      <c r="G213" s="373">
        <v>4117100</v>
      </c>
      <c r="H213" s="376">
        <v>3900215</v>
      </c>
      <c r="I213" s="96"/>
      <c r="J213" s="96"/>
      <c r="K213" s="96"/>
      <c r="L213" s="96"/>
      <c r="M213" s="96"/>
      <c r="N213" s="96"/>
      <c r="O213" s="96"/>
      <c r="P213" s="96"/>
      <c r="Q213" s="96"/>
      <c r="R213" s="378"/>
      <c r="S213" s="969"/>
      <c r="T213" s="373">
        <v>0</v>
      </c>
      <c r="U213" s="70">
        <v>590931</v>
      </c>
      <c r="V213" s="190"/>
      <c r="W213" s="190"/>
      <c r="X213" s="190"/>
      <c r="Y213" s="190"/>
      <c r="Z213" s="70"/>
      <c r="AA213" s="70"/>
      <c r="AB213" s="70"/>
      <c r="AC213" s="70"/>
      <c r="AD213" s="70"/>
      <c r="AE213" s="70"/>
      <c r="AF213" s="969"/>
      <c r="AG213" s="1073"/>
      <c r="AH213" s="1075"/>
      <c r="AI213" s="1033"/>
      <c r="AJ213" s="1036"/>
      <c r="AK213" s="1033"/>
      <c r="AL213" s="1033"/>
      <c r="AM213" s="1033"/>
      <c r="AN213" s="1045"/>
      <c r="AO213" s="1045"/>
      <c r="AP213" s="1045"/>
      <c r="AQ213" s="1033"/>
      <c r="AR213" s="1042"/>
      <c r="AS213" s="1039"/>
      <c r="AT213" s="1042"/>
      <c r="AU213" s="1039"/>
      <c r="AV213" s="1042"/>
      <c r="AW213" s="1039"/>
      <c r="AX213" s="1045"/>
      <c r="AY213" s="1076"/>
    </row>
    <row r="214" spans="1:51" s="208" customFormat="1" ht="29.25" customHeight="1" thickBot="1">
      <c r="A214" s="1021"/>
      <c r="B214" s="1024"/>
      <c r="C214" s="1027"/>
      <c r="D214" s="142" t="s">
        <v>68</v>
      </c>
      <c r="E214" s="146">
        <v>0</v>
      </c>
      <c r="F214" s="146">
        <v>0</v>
      </c>
      <c r="G214" s="145">
        <v>0</v>
      </c>
      <c r="H214" s="96">
        <v>0</v>
      </c>
      <c r="I214" s="172"/>
      <c r="J214" s="172"/>
      <c r="K214" s="172"/>
      <c r="L214" s="172"/>
      <c r="M214" s="96"/>
      <c r="N214" s="96"/>
      <c r="O214" s="96"/>
      <c r="P214" s="96"/>
      <c r="Q214" s="96"/>
      <c r="R214" s="378"/>
      <c r="S214" s="969"/>
      <c r="T214" s="191">
        <v>0</v>
      </c>
      <c r="U214" s="192">
        <v>0</v>
      </c>
      <c r="V214" s="192"/>
      <c r="W214" s="192"/>
      <c r="X214" s="192"/>
      <c r="Y214" s="192"/>
      <c r="Z214" s="192"/>
      <c r="AA214" s="192"/>
      <c r="AB214" s="192"/>
      <c r="AC214" s="192"/>
      <c r="AD214" s="192"/>
      <c r="AE214" s="192"/>
      <c r="AF214" s="969"/>
      <c r="AG214" s="1073"/>
      <c r="AH214" s="1075"/>
      <c r="AI214" s="1033"/>
      <c r="AJ214" s="1036"/>
      <c r="AK214" s="1033"/>
      <c r="AL214" s="1033"/>
      <c r="AM214" s="1033"/>
      <c r="AN214" s="1045"/>
      <c r="AO214" s="1045"/>
      <c r="AP214" s="1045"/>
      <c r="AQ214" s="1033"/>
      <c r="AR214" s="1042"/>
      <c r="AS214" s="1039"/>
      <c r="AT214" s="1042"/>
      <c r="AU214" s="1039"/>
      <c r="AV214" s="1042"/>
      <c r="AW214" s="1039"/>
      <c r="AX214" s="1045"/>
      <c r="AY214" s="1076"/>
    </row>
    <row r="215" spans="1:51" s="208" customFormat="1" ht="29.25" customHeight="1" thickBot="1">
      <c r="A215" s="1021"/>
      <c r="B215" s="1024"/>
      <c r="C215" s="1027"/>
      <c r="D215" s="142" t="s">
        <v>7</v>
      </c>
      <c r="E215" s="146">
        <v>635160</v>
      </c>
      <c r="F215" s="146">
        <v>635160</v>
      </c>
      <c r="G215" s="145">
        <v>635160</v>
      </c>
      <c r="H215" s="96">
        <v>635160</v>
      </c>
      <c r="I215" s="172"/>
      <c r="J215" s="172"/>
      <c r="K215" s="172"/>
      <c r="L215" s="172"/>
      <c r="M215" s="96"/>
      <c r="N215" s="96"/>
      <c r="O215" s="96"/>
      <c r="P215" s="96"/>
      <c r="Q215" s="96"/>
      <c r="R215" s="378"/>
      <c r="S215" s="969"/>
      <c r="T215" s="145">
        <v>233119</v>
      </c>
      <c r="U215" s="70">
        <v>510623</v>
      </c>
      <c r="V215" s="192"/>
      <c r="W215" s="192"/>
      <c r="X215" s="192"/>
      <c r="Y215" s="192"/>
      <c r="Z215" s="192"/>
      <c r="AA215" s="192"/>
      <c r="AB215" s="192"/>
      <c r="AC215" s="192"/>
      <c r="AD215" s="192"/>
      <c r="AE215" s="192"/>
      <c r="AF215" s="969"/>
      <c r="AG215" s="1073"/>
      <c r="AH215" s="1075"/>
      <c r="AI215" s="1033"/>
      <c r="AJ215" s="1036"/>
      <c r="AK215" s="1033"/>
      <c r="AL215" s="1033"/>
      <c r="AM215" s="1033"/>
      <c r="AN215" s="1045"/>
      <c r="AO215" s="1045"/>
      <c r="AP215" s="1045"/>
      <c r="AQ215" s="1033"/>
      <c r="AR215" s="1042"/>
      <c r="AS215" s="1039"/>
      <c r="AT215" s="1042"/>
      <c r="AU215" s="1039"/>
      <c r="AV215" s="1042"/>
      <c r="AW215" s="1039"/>
      <c r="AX215" s="1045"/>
      <c r="AY215" s="1076"/>
    </row>
    <row r="216" spans="1:51" s="208" customFormat="1" ht="29.25" customHeight="1" thickBot="1">
      <c r="A216" s="1021"/>
      <c r="B216" s="1024"/>
      <c r="C216" s="1027"/>
      <c r="D216" s="142" t="s">
        <v>69</v>
      </c>
      <c r="E216" s="174">
        <v>28</v>
      </c>
      <c r="F216" s="174">
        <v>28</v>
      </c>
      <c r="G216" s="173">
        <v>28</v>
      </c>
      <c r="H216" s="175">
        <v>28</v>
      </c>
      <c r="I216" s="187"/>
      <c r="J216" s="187"/>
      <c r="K216" s="187"/>
      <c r="L216" s="187"/>
      <c r="M216" s="175"/>
      <c r="N216" s="175"/>
      <c r="O216" s="175"/>
      <c r="P216" s="175"/>
      <c r="Q216" s="175"/>
      <c r="R216" s="379"/>
      <c r="S216" s="969"/>
      <c r="T216" s="193">
        <v>0</v>
      </c>
      <c r="U216" s="175">
        <v>1</v>
      </c>
      <c r="V216" s="194"/>
      <c r="W216" s="194"/>
      <c r="X216" s="194"/>
      <c r="Y216" s="194"/>
      <c r="Z216" s="175"/>
      <c r="AA216" s="175"/>
      <c r="AB216" s="175"/>
      <c r="AC216" s="175"/>
      <c r="AD216" s="175"/>
      <c r="AE216" s="175"/>
      <c r="AF216" s="969"/>
      <c r="AG216" s="1073"/>
      <c r="AH216" s="1075"/>
      <c r="AI216" s="1033"/>
      <c r="AJ216" s="1036"/>
      <c r="AK216" s="1033"/>
      <c r="AL216" s="1033"/>
      <c r="AM216" s="1033"/>
      <c r="AN216" s="1045"/>
      <c r="AO216" s="1045"/>
      <c r="AP216" s="1045"/>
      <c r="AQ216" s="1033"/>
      <c r="AR216" s="1042"/>
      <c r="AS216" s="1039"/>
      <c r="AT216" s="1042"/>
      <c r="AU216" s="1039"/>
      <c r="AV216" s="1042"/>
      <c r="AW216" s="1039"/>
      <c r="AX216" s="1045"/>
      <c r="AY216" s="1076"/>
    </row>
    <row r="217" spans="1:51" s="208" customFormat="1" ht="29.25" customHeight="1" thickBot="1">
      <c r="A217" s="1021"/>
      <c r="B217" s="1024"/>
      <c r="C217" s="1028"/>
      <c r="D217" s="295" t="s">
        <v>72</v>
      </c>
      <c r="E217" s="381">
        <v>4752260</v>
      </c>
      <c r="F217" s="381">
        <v>4752260</v>
      </c>
      <c r="G217" s="380">
        <v>4752260</v>
      </c>
      <c r="H217" s="382">
        <v>4535375</v>
      </c>
      <c r="I217" s="297"/>
      <c r="J217" s="297"/>
      <c r="K217" s="297"/>
      <c r="L217" s="297"/>
      <c r="M217" s="296"/>
      <c r="N217" s="296"/>
      <c r="O217" s="296"/>
      <c r="P217" s="296"/>
      <c r="Q217" s="296"/>
      <c r="R217" s="396"/>
      <c r="S217" s="970"/>
      <c r="T217" s="428">
        <v>233119</v>
      </c>
      <c r="U217" s="296">
        <v>1101554</v>
      </c>
      <c r="V217" s="298"/>
      <c r="W217" s="298"/>
      <c r="X217" s="298"/>
      <c r="Y217" s="298"/>
      <c r="Z217" s="296"/>
      <c r="AA217" s="296"/>
      <c r="AB217" s="296"/>
      <c r="AC217" s="296"/>
      <c r="AD217" s="296"/>
      <c r="AE217" s="296"/>
      <c r="AF217" s="970"/>
      <c r="AG217" s="1074"/>
      <c r="AH217" s="1075"/>
      <c r="AI217" s="1034"/>
      <c r="AJ217" s="1037"/>
      <c r="AK217" s="1034"/>
      <c r="AL217" s="1034"/>
      <c r="AM217" s="1034"/>
      <c r="AN217" s="1046"/>
      <c r="AO217" s="1046"/>
      <c r="AP217" s="1046"/>
      <c r="AQ217" s="1034"/>
      <c r="AR217" s="1043"/>
      <c r="AS217" s="1040"/>
      <c r="AT217" s="1043"/>
      <c r="AU217" s="1040"/>
      <c r="AV217" s="1043"/>
      <c r="AW217" s="1040"/>
      <c r="AX217" s="1046"/>
      <c r="AY217" s="1076"/>
    </row>
    <row r="218" spans="1:51" s="208" customFormat="1" ht="29.25" customHeight="1" thickBot="1">
      <c r="A218" s="1021"/>
      <c r="B218" s="1024"/>
      <c r="C218" s="1026" t="s">
        <v>327</v>
      </c>
      <c r="D218" s="141" t="s">
        <v>67</v>
      </c>
      <c r="E218" s="410">
        <v>158</v>
      </c>
      <c r="F218" s="410">
        <v>158</v>
      </c>
      <c r="G218" s="411">
        <v>158</v>
      </c>
      <c r="H218" s="560">
        <v>158</v>
      </c>
      <c r="I218" s="96"/>
      <c r="J218" s="96"/>
      <c r="K218" s="96"/>
      <c r="L218" s="96"/>
      <c r="M218" s="96"/>
      <c r="N218" s="96"/>
      <c r="O218" s="96"/>
      <c r="P218" s="96"/>
      <c r="Q218" s="96"/>
      <c r="R218" s="378"/>
      <c r="S218" s="968"/>
      <c r="T218" s="189">
        <v>0</v>
      </c>
      <c r="U218" s="70">
        <v>17</v>
      </c>
      <c r="V218" s="70"/>
      <c r="W218" s="70"/>
      <c r="X218" s="70"/>
      <c r="Y218" s="70"/>
      <c r="Z218" s="70"/>
      <c r="AA218" s="70"/>
      <c r="AB218" s="70"/>
      <c r="AC218" s="70"/>
      <c r="AD218" s="70"/>
      <c r="AE218" s="70"/>
      <c r="AF218" s="968"/>
      <c r="AG218" s="1072" t="s">
        <v>327</v>
      </c>
      <c r="AH218" s="1075" t="s">
        <v>480</v>
      </c>
      <c r="AI218" s="1032" t="s">
        <v>303</v>
      </c>
      <c r="AJ218" s="1035" t="s">
        <v>443</v>
      </c>
      <c r="AK218" s="1032" t="s">
        <v>327</v>
      </c>
      <c r="AL218" s="1032" t="s">
        <v>303</v>
      </c>
      <c r="AM218" s="1032" t="s">
        <v>441</v>
      </c>
      <c r="AN218" s="1044">
        <v>254468.54850706516</v>
      </c>
      <c r="AO218" s="1044">
        <v>120116.09417690006</v>
      </c>
      <c r="AP218" s="1044">
        <v>134352.45433016508</v>
      </c>
      <c r="AQ218" s="1032" t="s">
        <v>303</v>
      </c>
      <c r="AR218" s="1041" t="s">
        <v>336</v>
      </c>
      <c r="AS218" s="1038">
        <v>254468.54850706516</v>
      </c>
      <c r="AT218" s="1041" t="s">
        <v>336</v>
      </c>
      <c r="AU218" s="1038">
        <v>254468.54850706516</v>
      </c>
      <c r="AV218" s="1041" t="s">
        <v>337</v>
      </c>
      <c r="AW218" s="1038">
        <f>+AU218</f>
        <v>254468.54850706516</v>
      </c>
      <c r="AX218" s="1044">
        <f>+AW218</f>
        <v>254468.54850706516</v>
      </c>
      <c r="AY218" s="1076"/>
    </row>
    <row r="219" spans="1:51" s="208" customFormat="1" ht="29.25" customHeight="1" thickBot="1">
      <c r="A219" s="1021"/>
      <c r="B219" s="1024"/>
      <c r="C219" s="1027"/>
      <c r="D219" s="142" t="s">
        <v>6</v>
      </c>
      <c r="E219" s="374">
        <v>22938129</v>
      </c>
      <c r="F219" s="374">
        <v>22938129</v>
      </c>
      <c r="G219" s="373">
        <v>22938129</v>
      </c>
      <c r="H219" s="376">
        <v>21729772</v>
      </c>
      <c r="I219" s="96"/>
      <c r="J219" s="96"/>
      <c r="K219" s="96"/>
      <c r="L219" s="96"/>
      <c r="M219" s="96"/>
      <c r="N219" s="96"/>
      <c r="O219" s="96"/>
      <c r="P219" s="96"/>
      <c r="Q219" s="96"/>
      <c r="R219" s="378"/>
      <c r="S219" s="969"/>
      <c r="T219" s="373">
        <v>0</v>
      </c>
      <c r="U219" s="70">
        <v>10045823</v>
      </c>
      <c r="V219" s="190"/>
      <c r="W219" s="190"/>
      <c r="X219" s="190"/>
      <c r="Y219" s="190"/>
      <c r="Z219" s="70"/>
      <c r="AA219" s="70"/>
      <c r="AB219" s="70"/>
      <c r="AC219" s="70"/>
      <c r="AD219" s="70"/>
      <c r="AE219" s="70"/>
      <c r="AF219" s="969"/>
      <c r="AG219" s="1073"/>
      <c r="AH219" s="1075"/>
      <c r="AI219" s="1033"/>
      <c r="AJ219" s="1036"/>
      <c r="AK219" s="1033"/>
      <c r="AL219" s="1033"/>
      <c r="AM219" s="1033"/>
      <c r="AN219" s="1045"/>
      <c r="AO219" s="1045"/>
      <c r="AP219" s="1045"/>
      <c r="AQ219" s="1033"/>
      <c r="AR219" s="1042"/>
      <c r="AS219" s="1039"/>
      <c r="AT219" s="1042"/>
      <c r="AU219" s="1039"/>
      <c r="AV219" s="1042"/>
      <c r="AW219" s="1039"/>
      <c r="AX219" s="1045"/>
      <c r="AY219" s="1076"/>
    </row>
    <row r="220" spans="1:51" s="208" customFormat="1" ht="29.25" customHeight="1" thickBot="1">
      <c r="A220" s="1021"/>
      <c r="B220" s="1024"/>
      <c r="C220" s="1027"/>
      <c r="D220" s="142" t="s">
        <v>68</v>
      </c>
      <c r="E220" s="146">
        <v>0</v>
      </c>
      <c r="F220" s="146">
        <v>0</v>
      </c>
      <c r="G220" s="145">
        <v>0</v>
      </c>
      <c r="H220" s="96">
        <v>0</v>
      </c>
      <c r="I220" s="172"/>
      <c r="J220" s="172"/>
      <c r="K220" s="172"/>
      <c r="L220" s="172"/>
      <c r="M220" s="96"/>
      <c r="N220" s="96"/>
      <c r="O220" s="96"/>
      <c r="P220" s="96"/>
      <c r="Q220" s="96"/>
      <c r="R220" s="378"/>
      <c r="S220" s="969"/>
      <c r="T220" s="191">
        <v>0</v>
      </c>
      <c r="U220" s="192">
        <v>0</v>
      </c>
      <c r="V220" s="192"/>
      <c r="W220" s="192"/>
      <c r="X220" s="192"/>
      <c r="Y220" s="192"/>
      <c r="Z220" s="192"/>
      <c r="AA220" s="192"/>
      <c r="AB220" s="192"/>
      <c r="AC220" s="192"/>
      <c r="AD220" s="192"/>
      <c r="AE220" s="192"/>
      <c r="AF220" s="969"/>
      <c r="AG220" s="1073"/>
      <c r="AH220" s="1075"/>
      <c r="AI220" s="1033"/>
      <c r="AJ220" s="1036"/>
      <c r="AK220" s="1033"/>
      <c r="AL220" s="1033"/>
      <c r="AM220" s="1033"/>
      <c r="AN220" s="1045"/>
      <c r="AO220" s="1045"/>
      <c r="AP220" s="1045"/>
      <c r="AQ220" s="1033"/>
      <c r="AR220" s="1042"/>
      <c r="AS220" s="1039"/>
      <c r="AT220" s="1042"/>
      <c r="AU220" s="1039"/>
      <c r="AV220" s="1042"/>
      <c r="AW220" s="1039"/>
      <c r="AX220" s="1045"/>
      <c r="AY220" s="1076"/>
    </row>
    <row r="221" spans="1:51" s="208" customFormat="1" ht="29.25" customHeight="1" thickBot="1">
      <c r="A221" s="1021"/>
      <c r="B221" s="1024"/>
      <c r="C221" s="1027"/>
      <c r="D221" s="142" t="s">
        <v>7</v>
      </c>
      <c r="E221" s="146">
        <v>3810959</v>
      </c>
      <c r="F221" s="146">
        <v>3810959</v>
      </c>
      <c r="G221" s="145">
        <v>3810959</v>
      </c>
      <c r="H221" s="96">
        <v>3810959</v>
      </c>
      <c r="I221" s="172"/>
      <c r="J221" s="172"/>
      <c r="K221" s="172"/>
      <c r="L221" s="172"/>
      <c r="M221" s="96"/>
      <c r="N221" s="96"/>
      <c r="O221" s="96"/>
      <c r="P221" s="96"/>
      <c r="Q221" s="96"/>
      <c r="R221" s="378"/>
      <c r="S221" s="969"/>
      <c r="T221" s="145">
        <v>1398715</v>
      </c>
      <c r="U221" s="70">
        <v>3063739</v>
      </c>
      <c r="V221" s="192"/>
      <c r="W221" s="192"/>
      <c r="X221" s="192"/>
      <c r="Y221" s="192"/>
      <c r="Z221" s="192"/>
      <c r="AA221" s="192"/>
      <c r="AB221" s="192"/>
      <c r="AC221" s="192"/>
      <c r="AD221" s="192"/>
      <c r="AE221" s="192"/>
      <c r="AF221" s="969"/>
      <c r="AG221" s="1073"/>
      <c r="AH221" s="1075"/>
      <c r="AI221" s="1033"/>
      <c r="AJ221" s="1036"/>
      <c r="AK221" s="1033"/>
      <c r="AL221" s="1033"/>
      <c r="AM221" s="1033"/>
      <c r="AN221" s="1045"/>
      <c r="AO221" s="1045"/>
      <c r="AP221" s="1045"/>
      <c r="AQ221" s="1033"/>
      <c r="AR221" s="1042"/>
      <c r="AS221" s="1039"/>
      <c r="AT221" s="1042"/>
      <c r="AU221" s="1039"/>
      <c r="AV221" s="1042"/>
      <c r="AW221" s="1039"/>
      <c r="AX221" s="1045"/>
      <c r="AY221" s="1076"/>
    </row>
    <row r="222" spans="1:51" s="208" customFormat="1" ht="29.25" customHeight="1" thickBot="1">
      <c r="A222" s="1021"/>
      <c r="B222" s="1024"/>
      <c r="C222" s="1027"/>
      <c r="D222" s="142" t="s">
        <v>69</v>
      </c>
      <c r="E222" s="174">
        <v>158</v>
      </c>
      <c r="F222" s="174">
        <v>158</v>
      </c>
      <c r="G222" s="173">
        <v>158</v>
      </c>
      <c r="H222" s="175">
        <v>158</v>
      </c>
      <c r="I222" s="187"/>
      <c r="J222" s="187"/>
      <c r="K222" s="187"/>
      <c r="L222" s="187"/>
      <c r="M222" s="175"/>
      <c r="N222" s="175"/>
      <c r="O222" s="175"/>
      <c r="P222" s="175"/>
      <c r="Q222" s="175"/>
      <c r="R222" s="379"/>
      <c r="S222" s="969"/>
      <c r="T222" s="193">
        <v>0</v>
      </c>
      <c r="U222" s="175">
        <v>17</v>
      </c>
      <c r="V222" s="194"/>
      <c r="W222" s="194"/>
      <c r="X222" s="194"/>
      <c r="Y222" s="194"/>
      <c r="Z222" s="175"/>
      <c r="AA222" s="175"/>
      <c r="AB222" s="175"/>
      <c r="AC222" s="175"/>
      <c r="AD222" s="175"/>
      <c r="AE222" s="175"/>
      <c r="AF222" s="969"/>
      <c r="AG222" s="1073"/>
      <c r="AH222" s="1075"/>
      <c r="AI222" s="1033"/>
      <c r="AJ222" s="1036"/>
      <c r="AK222" s="1033"/>
      <c r="AL222" s="1033"/>
      <c r="AM222" s="1033"/>
      <c r="AN222" s="1045"/>
      <c r="AO222" s="1045"/>
      <c r="AP222" s="1045"/>
      <c r="AQ222" s="1033"/>
      <c r="AR222" s="1042"/>
      <c r="AS222" s="1039"/>
      <c r="AT222" s="1042"/>
      <c r="AU222" s="1039"/>
      <c r="AV222" s="1042"/>
      <c r="AW222" s="1039"/>
      <c r="AX222" s="1045"/>
      <c r="AY222" s="1076"/>
    </row>
    <row r="223" spans="1:51" s="208" customFormat="1" ht="29.25" customHeight="1" thickBot="1">
      <c r="A223" s="1021"/>
      <c r="B223" s="1024"/>
      <c r="C223" s="1028"/>
      <c r="D223" s="295" t="s">
        <v>72</v>
      </c>
      <c r="E223" s="381">
        <v>26749088</v>
      </c>
      <c r="F223" s="381">
        <v>26749088</v>
      </c>
      <c r="G223" s="380">
        <v>26749088</v>
      </c>
      <c r="H223" s="382">
        <v>25540731</v>
      </c>
      <c r="I223" s="297"/>
      <c r="J223" s="297"/>
      <c r="K223" s="297"/>
      <c r="L223" s="297"/>
      <c r="M223" s="296"/>
      <c r="N223" s="296"/>
      <c r="O223" s="296"/>
      <c r="P223" s="296"/>
      <c r="Q223" s="296"/>
      <c r="R223" s="396"/>
      <c r="S223" s="970"/>
      <c r="T223" s="428">
        <v>1398715</v>
      </c>
      <c r="U223" s="296">
        <v>13109562</v>
      </c>
      <c r="V223" s="298"/>
      <c r="W223" s="298"/>
      <c r="X223" s="298"/>
      <c r="Y223" s="298"/>
      <c r="Z223" s="296"/>
      <c r="AA223" s="296"/>
      <c r="AB223" s="296"/>
      <c r="AC223" s="296"/>
      <c r="AD223" s="296"/>
      <c r="AE223" s="296"/>
      <c r="AF223" s="970"/>
      <c r="AG223" s="1074"/>
      <c r="AH223" s="1075"/>
      <c r="AI223" s="1034"/>
      <c r="AJ223" s="1037"/>
      <c r="AK223" s="1034"/>
      <c r="AL223" s="1034"/>
      <c r="AM223" s="1034"/>
      <c r="AN223" s="1046"/>
      <c r="AO223" s="1046"/>
      <c r="AP223" s="1046"/>
      <c r="AQ223" s="1034"/>
      <c r="AR223" s="1043"/>
      <c r="AS223" s="1040"/>
      <c r="AT223" s="1043"/>
      <c r="AU223" s="1040"/>
      <c r="AV223" s="1043"/>
      <c r="AW223" s="1040"/>
      <c r="AX223" s="1046"/>
      <c r="AY223" s="1076"/>
    </row>
    <row r="224" spans="1:51" s="208" customFormat="1" ht="29.25" customHeight="1" thickBot="1">
      <c r="A224" s="1021"/>
      <c r="B224" s="1024"/>
      <c r="C224" s="1026" t="s">
        <v>328</v>
      </c>
      <c r="D224" s="141" t="s">
        <v>67</v>
      </c>
      <c r="E224" s="410">
        <v>21</v>
      </c>
      <c r="F224" s="410">
        <v>21</v>
      </c>
      <c r="G224" s="411">
        <v>21</v>
      </c>
      <c r="H224" s="560">
        <v>21</v>
      </c>
      <c r="I224" s="96"/>
      <c r="J224" s="96"/>
      <c r="K224" s="96"/>
      <c r="L224" s="96"/>
      <c r="M224" s="96"/>
      <c r="N224" s="96"/>
      <c r="O224" s="96"/>
      <c r="P224" s="96"/>
      <c r="Q224" s="96"/>
      <c r="R224" s="378"/>
      <c r="S224" s="968"/>
      <c r="T224" s="189">
        <v>0</v>
      </c>
      <c r="U224" s="70">
        <v>8</v>
      </c>
      <c r="V224" s="70"/>
      <c r="W224" s="70"/>
      <c r="X224" s="70"/>
      <c r="Y224" s="70"/>
      <c r="Z224" s="70"/>
      <c r="AA224" s="70"/>
      <c r="AB224" s="70"/>
      <c r="AC224" s="70"/>
      <c r="AD224" s="70"/>
      <c r="AE224" s="70"/>
      <c r="AF224" s="968"/>
      <c r="AG224" s="1072" t="s">
        <v>328</v>
      </c>
      <c r="AH224" s="1075" t="s">
        <v>469</v>
      </c>
      <c r="AI224" s="1032" t="s">
        <v>303</v>
      </c>
      <c r="AJ224" s="1035" t="s">
        <v>443</v>
      </c>
      <c r="AK224" s="1032" t="s">
        <v>328</v>
      </c>
      <c r="AL224" s="1032" t="s">
        <v>303</v>
      </c>
      <c r="AM224" s="1032" t="s">
        <v>441</v>
      </c>
      <c r="AN224" s="1044">
        <v>18918.458443480373</v>
      </c>
      <c r="AO224" s="1044">
        <v>9672.2722137930232</v>
      </c>
      <c r="AP224" s="1044">
        <v>9246.1862296873496</v>
      </c>
      <c r="AQ224" s="1032" t="s">
        <v>303</v>
      </c>
      <c r="AR224" s="1041" t="s">
        <v>336</v>
      </c>
      <c r="AS224" s="1038">
        <v>18918.458443480373</v>
      </c>
      <c r="AT224" s="1041" t="s">
        <v>336</v>
      </c>
      <c r="AU224" s="1038">
        <v>18918.458443480373</v>
      </c>
      <c r="AV224" s="1041" t="s">
        <v>337</v>
      </c>
      <c r="AW224" s="1038">
        <f>+AU224</f>
        <v>18918.458443480373</v>
      </c>
      <c r="AX224" s="1044">
        <f>+AW224</f>
        <v>18918.458443480373</v>
      </c>
      <c r="AY224" s="1076"/>
    </row>
    <row r="225" spans="1:51" s="208" customFormat="1" ht="29.25" customHeight="1" thickBot="1">
      <c r="A225" s="1021"/>
      <c r="B225" s="1024"/>
      <c r="C225" s="1027"/>
      <c r="D225" s="142" t="s">
        <v>6</v>
      </c>
      <c r="E225" s="374">
        <v>3071487</v>
      </c>
      <c r="F225" s="374">
        <v>3071487</v>
      </c>
      <c r="G225" s="373">
        <v>3071487</v>
      </c>
      <c r="H225" s="376">
        <v>2909685</v>
      </c>
      <c r="I225" s="96"/>
      <c r="J225" s="96"/>
      <c r="K225" s="96"/>
      <c r="L225" s="96"/>
      <c r="M225" s="96"/>
      <c r="N225" s="96"/>
      <c r="O225" s="96"/>
      <c r="P225" s="96"/>
      <c r="Q225" s="96"/>
      <c r="R225" s="378"/>
      <c r="S225" s="969"/>
      <c r="T225" s="373">
        <v>0</v>
      </c>
      <c r="U225" s="70">
        <v>4727446</v>
      </c>
      <c r="V225" s="190"/>
      <c r="W225" s="190"/>
      <c r="X225" s="190"/>
      <c r="Y225" s="190"/>
      <c r="Z225" s="70"/>
      <c r="AA225" s="70"/>
      <c r="AB225" s="70"/>
      <c r="AC225" s="70"/>
      <c r="AD225" s="70"/>
      <c r="AE225" s="70"/>
      <c r="AF225" s="969"/>
      <c r="AG225" s="1073"/>
      <c r="AH225" s="1075"/>
      <c r="AI225" s="1033"/>
      <c r="AJ225" s="1036"/>
      <c r="AK225" s="1033"/>
      <c r="AL225" s="1033"/>
      <c r="AM225" s="1033"/>
      <c r="AN225" s="1045"/>
      <c r="AO225" s="1045"/>
      <c r="AP225" s="1045"/>
      <c r="AQ225" s="1033"/>
      <c r="AR225" s="1042"/>
      <c r="AS225" s="1039"/>
      <c r="AT225" s="1042"/>
      <c r="AU225" s="1039"/>
      <c r="AV225" s="1042"/>
      <c r="AW225" s="1039"/>
      <c r="AX225" s="1045"/>
      <c r="AY225" s="1076"/>
    </row>
    <row r="226" spans="1:51" s="208" customFormat="1" ht="29.25" customHeight="1" thickBot="1">
      <c r="A226" s="1021"/>
      <c r="B226" s="1024"/>
      <c r="C226" s="1027"/>
      <c r="D226" s="142" t="s">
        <v>68</v>
      </c>
      <c r="E226" s="146">
        <v>0</v>
      </c>
      <c r="F226" s="146">
        <v>0</v>
      </c>
      <c r="G226" s="145">
        <v>0</v>
      </c>
      <c r="H226" s="96">
        <v>0</v>
      </c>
      <c r="I226" s="172"/>
      <c r="J226" s="172"/>
      <c r="K226" s="172"/>
      <c r="L226" s="172"/>
      <c r="M226" s="96"/>
      <c r="N226" s="96"/>
      <c r="O226" s="96"/>
      <c r="P226" s="96"/>
      <c r="Q226" s="96"/>
      <c r="R226" s="378"/>
      <c r="S226" s="969"/>
      <c r="T226" s="191">
        <v>0</v>
      </c>
      <c r="U226" s="192">
        <v>0</v>
      </c>
      <c r="V226" s="192"/>
      <c r="W226" s="192"/>
      <c r="X226" s="192"/>
      <c r="Y226" s="192"/>
      <c r="Z226" s="192"/>
      <c r="AA226" s="192"/>
      <c r="AB226" s="192"/>
      <c r="AC226" s="192"/>
      <c r="AD226" s="192"/>
      <c r="AE226" s="192"/>
      <c r="AF226" s="969"/>
      <c r="AG226" s="1073"/>
      <c r="AH226" s="1075"/>
      <c r="AI226" s="1033"/>
      <c r="AJ226" s="1036"/>
      <c r="AK226" s="1033"/>
      <c r="AL226" s="1033"/>
      <c r="AM226" s="1033"/>
      <c r="AN226" s="1045"/>
      <c r="AO226" s="1045"/>
      <c r="AP226" s="1045"/>
      <c r="AQ226" s="1033"/>
      <c r="AR226" s="1042"/>
      <c r="AS226" s="1039"/>
      <c r="AT226" s="1042"/>
      <c r="AU226" s="1039"/>
      <c r="AV226" s="1042"/>
      <c r="AW226" s="1039"/>
      <c r="AX226" s="1045"/>
      <c r="AY226" s="1076"/>
    </row>
    <row r="227" spans="1:51" s="208" customFormat="1" ht="29.25" customHeight="1" thickBot="1">
      <c r="A227" s="1021"/>
      <c r="B227" s="1024"/>
      <c r="C227" s="1027"/>
      <c r="D227" s="142" t="s">
        <v>7</v>
      </c>
      <c r="E227" s="146">
        <v>396975</v>
      </c>
      <c r="F227" s="146">
        <v>396975</v>
      </c>
      <c r="G227" s="145">
        <v>396975</v>
      </c>
      <c r="H227" s="96">
        <v>396975</v>
      </c>
      <c r="I227" s="172"/>
      <c r="J227" s="172"/>
      <c r="K227" s="172"/>
      <c r="L227" s="172"/>
      <c r="M227" s="96"/>
      <c r="N227" s="96"/>
      <c r="O227" s="96"/>
      <c r="P227" s="96"/>
      <c r="Q227" s="96"/>
      <c r="R227" s="378"/>
      <c r="S227" s="969"/>
      <c r="T227" s="145">
        <v>145699</v>
      </c>
      <c r="U227" s="70">
        <v>319139</v>
      </c>
      <c r="V227" s="192"/>
      <c r="W227" s="192"/>
      <c r="X227" s="192"/>
      <c r="Y227" s="192"/>
      <c r="Z227" s="192"/>
      <c r="AA227" s="192"/>
      <c r="AB227" s="192"/>
      <c r="AC227" s="192"/>
      <c r="AD227" s="192"/>
      <c r="AE227" s="192"/>
      <c r="AF227" s="969"/>
      <c r="AG227" s="1073"/>
      <c r="AH227" s="1075"/>
      <c r="AI227" s="1033"/>
      <c r="AJ227" s="1036"/>
      <c r="AK227" s="1033"/>
      <c r="AL227" s="1033"/>
      <c r="AM227" s="1033"/>
      <c r="AN227" s="1045"/>
      <c r="AO227" s="1045"/>
      <c r="AP227" s="1045"/>
      <c r="AQ227" s="1033"/>
      <c r="AR227" s="1042"/>
      <c r="AS227" s="1039"/>
      <c r="AT227" s="1042"/>
      <c r="AU227" s="1039"/>
      <c r="AV227" s="1042"/>
      <c r="AW227" s="1039"/>
      <c r="AX227" s="1045"/>
      <c r="AY227" s="1076"/>
    </row>
    <row r="228" spans="1:51" s="208" customFormat="1" ht="29.25" customHeight="1" thickBot="1">
      <c r="A228" s="1021"/>
      <c r="B228" s="1024"/>
      <c r="C228" s="1027"/>
      <c r="D228" s="142" t="s">
        <v>69</v>
      </c>
      <c r="E228" s="174">
        <v>21</v>
      </c>
      <c r="F228" s="174">
        <v>21</v>
      </c>
      <c r="G228" s="173">
        <v>21</v>
      </c>
      <c r="H228" s="175">
        <v>21</v>
      </c>
      <c r="I228" s="187"/>
      <c r="J228" s="187"/>
      <c r="K228" s="187"/>
      <c r="L228" s="187"/>
      <c r="M228" s="175"/>
      <c r="N228" s="175"/>
      <c r="O228" s="175"/>
      <c r="P228" s="175"/>
      <c r="Q228" s="175"/>
      <c r="R228" s="379"/>
      <c r="S228" s="969"/>
      <c r="T228" s="193">
        <v>0</v>
      </c>
      <c r="U228" s="175">
        <v>8</v>
      </c>
      <c r="V228" s="194"/>
      <c r="W228" s="194"/>
      <c r="X228" s="194"/>
      <c r="Y228" s="194"/>
      <c r="Z228" s="175"/>
      <c r="AA228" s="175"/>
      <c r="AB228" s="175"/>
      <c r="AC228" s="175"/>
      <c r="AD228" s="175"/>
      <c r="AE228" s="175"/>
      <c r="AF228" s="969"/>
      <c r="AG228" s="1073"/>
      <c r="AH228" s="1075"/>
      <c r="AI228" s="1033"/>
      <c r="AJ228" s="1036"/>
      <c r="AK228" s="1033"/>
      <c r="AL228" s="1033"/>
      <c r="AM228" s="1033"/>
      <c r="AN228" s="1045"/>
      <c r="AO228" s="1045"/>
      <c r="AP228" s="1045"/>
      <c r="AQ228" s="1033"/>
      <c r="AR228" s="1042"/>
      <c r="AS228" s="1039"/>
      <c r="AT228" s="1042"/>
      <c r="AU228" s="1039"/>
      <c r="AV228" s="1042"/>
      <c r="AW228" s="1039"/>
      <c r="AX228" s="1045"/>
      <c r="AY228" s="1076"/>
    </row>
    <row r="229" spans="1:51" s="208" customFormat="1" ht="29.25" customHeight="1" thickBot="1">
      <c r="A229" s="1021"/>
      <c r="B229" s="1024"/>
      <c r="C229" s="1028"/>
      <c r="D229" s="295" t="s">
        <v>72</v>
      </c>
      <c r="E229" s="381">
        <v>3468462</v>
      </c>
      <c r="F229" s="381">
        <v>3468462</v>
      </c>
      <c r="G229" s="380">
        <v>3468462</v>
      </c>
      <c r="H229" s="382">
        <v>3306660</v>
      </c>
      <c r="I229" s="297"/>
      <c r="J229" s="297"/>
      <c r="K229" s="297"/>
      <c r="L229" s="297"/>
      <c r="M229" s="296"/>
      <c r="N229" s="296"/>
      <c r="O229" s="296"/>
      <c r="P229" s="296"/>
      <c r="Q229" s="296"/>
      <c r="R229" s="396"/>
      <c r="S229" s="970"/>
      <c r="T229" s="428">
        <v>145699</v>
      </c>
      <c r="U229" s="296">
        <v>5046585</v>
      </c>
      <c r="V229" s="298"/>
      <c r="W229" s="298"/>
      <c r="X229" s="298"/>
      <c r="Y229" s="298"/>
      <c r="Z229" s="296"/>
      <c r="AA229" s="296"/>
      <c r="AB229" s="296"/>
      <c r="AC229" s="296"/>
      <c r="AD229" s="296"/>
      <c r="AE229" s="296"/>
      <c r="AF229" s="970"/>
      <c r="AG229" s="1074"/>
      <c r="AH229" s="1075"/>
      <c r="AI229" s="1034"/>
      <c r="AJ229" s="1037"/>
      <c r="AK229" s="1034"/>
      <c r="AL229" s="1034"/>
      <c r="AM229" s="1034"/>
      <c r="AN229" s="1046"/>
      <c r="AO229" s="1046"/>
      <c r="AP229" s="1046"/>
      <c r="AQ229" s="1034"/>
      <c r="AR229" s="1043"/>
      <c r="AS229" s="1040"/>
      <c r="AT229" s="1043"/>
      <c r="AU229" s="1040"/>
      <c r="AV229" s="1043"/>
      <c r="AW229" s="1040"/>
      <c r="AX229" s="1046"/>
      <c r="AY229" s="1076"/>
    </row>
    <row r="230" spans="1:51" s="208" customFormat="1" ht="29.25" customHeight="1" thickBot="1">
      <c r="A230" s="1021"/>
      <c r="B230" s="1024"/>
      <c r="C230" s="1026" t="s">
        <v>329</v>
      </c>
      <c r="D230" s="141" t="s">
        <v>67</v>
      </c>
      <c r="E230" s="410">
        <v>111</v>
      </c>
      <c r="F230" s="410">
        <v>111</v>
      </c>
      <c r="G230" s="411">
        <v>111</v>
      </c>
      <c r="H230" s="560">
        <v>111</v>
      </c>
      <c r="I230" s="96"/>
      <c r="J230" s="96"/>
      <c r="K230" s="96"/>
      <c r="L230" s="96"/>
      <c r="M230" s="96"/>
      <c r="N230" s="96"/>
      <c r="O230" s="96"/>
      <c r="P230" s="96"/>
      <c r="Q230" s="96"/>
      <c r="R230" s="378"/>
      <c r="S230" s="968"/>
      <c r="T230" s="189">
        <v>0</v>
      </c>
      <c r="U230" s="70">
        <v>27</v>
      </c>
      <c r="V230" s="70"/>
      <c r="W230" s="70"/>
      <c r="X230" s="70"/>
      <c r="Y230" s="70"/>
      <c r="Z230" s="70"/>
      <c r="AA230" s="70"/>
      <c r="AB230" s="70"/>
      <c r="AC230" s="70"/>
      <c r="AD230" s="70"/>
      <c r="AE230" s="70"/>
      <c r="AF230" s="968"/>
      <c r="AG230" s="1072" t="s">
        <v>329</v>
      </c>
      <c r="AH230" s="1075" t="s">
        <v>481</v>
      </c>
      <c r="AI230" s="1032" t="s">
        <v>303</v>
      </c>
      <c r="AJ230" s="1035" t="s">
        <v>443</v>
      </c>
      <c r="AK230" s="1032" t="s">
        <v>329</v>
      </c>
      <c r="AL230" s="1032" t="s">
        <v>303</v>
      </c>
      <c r="AM230" s="1032" t="s">
        <v>441</v>
      </c>
      <c r="AN230" s="1044">
        <v>376909.9421253422</v>
      </c>
      <c r="AO230" s="1044">
        <v>181938.44038530084</v>
      </c>
      <c r="AP230" s="1044">
        <v>194971.50174004139</v>
      </c>
      <c r="AQ230" s="1032" t="s">
        <v>303</v>
      </c>
      <c r="AR230" s="1041" t="s">
        <v>336</v>
      </c>
      <c r="AS230" s="1038">
        <v>376909.9421253422</v>
      </c>
      <c r="AT230" s="1041" t="s">
        <v>336</v>
      </c>
      <c r="AU230" s="1038">
        <v>376909.9421253422</v>
      </c>
      <c r="AV230" s="1041" t="s">
        <v>337</v>
      </c>
      <c r="AW230" s="1038">
        <f>+AU230</f>
        <v>376909.9421253422</v>
      </c>
      <c r="AX230" s="1044">
        <f>+AW230</f>
        <v>376909.9421253422</v>
      </c>
      <c r="AY230" s="1076"/>
    </row>
    <row r="231" spans="1:51" s="208" customFormat="1" ht="29.25" customHeight="1" thickBot="1">
      <c r="A231" s="1021"/>
      <c r="B231" s="1024"/>
      <c r="C231" s="1027"/>
      <c r="D231" s="142" t="s">
        <v>6</v>
      </c>
      <c r="E231" s="374">
        <v>16108971</v>
      </c>
      <c r="F231" s="374">
        <v>16108971</v>
      </c>
      <c r="G231" s="373">
        <v>16108971</v>
      </c>
      <c r="H231" s="376">
        <v>15260367</v>
      </c>
      <c r="I231" s="96"/>
      <c r="J231" s="96"/>
      <c r="K231" s="96"/>
      <c r="L231" s="96"/>
      <c r="M231" s="96"/>
      <c r="N231" s="96"/>
      <c r="O231" s="96"/>
      <c r="P231" s="96"/>
      <c r="Q231" s="96"/>
      <c r="R231" s="378"/>
      <c r="S231" s="969"/>
      <c r="T231" s="373">
        <v>0</v>
      </c>
      <c r="U231" s="70">
        <v>15955131</v>
      </c>
      <c r="V231" s="190"/>
      <c r="W231" s="190"/>
      <c r="X231" s="190"/>
      <c r="Y231" s="190"/>
      <c r="Z231" s="70"/>
      <c r="AA231" s="70"/>
      <c r="AB231" s="70"/>
      <c r="AC231" s="70"/>
      <c r="AD231" s="70"/>
      <c r="AE231" s="70"/>
      <c r="AF231" s="969"/>
      <c r="AG231" s="1073"/>
      <c r="AH231" s="1075"/>
      <c r="AI231" s="1033"/>
      <c r="AJ231" s="1036"/>
      <c r="AK231" s="1033"/>
      <c r="AL231" s="1033"/>
      <c r="AM231" s="1033"/>
      <c r="AN231" s="1045"/>
      <c r="AO231" s="1045"/>
      <c r="AP231" s="1045"/>
      <c r="AQ231" s="1033"/>
      <c r="AR231" s="1042"/>
      <c r="AS231" s="1039"/>
      <c r="AT231" s="1042"/>
      <c r="AU231" s="1039"/>
      <c r="AV231" s="1042"/>
      <c r="AW231" s="1039"/>
      <c r="AX231" s="1045"/>
      <c r="AY231" s="1076"/>
    </row>
    <row r="232" spans="1:51" s="208" customFormat="1" ht="29.25" customHeight="1" thickBot="1">
      <c r="A232" s="1021"/>
      <c r="B232" s="1024"/>
      <c r="C232" s="1027"/>
      <c r="D232" s="142" t="s">
        <v>68</v>
      </c>
      <c r="E232" s="146">
        <v>0</v>
      </c>
      <c r="F232" s="146">
        <v>0</v>
      </c>
      <c r="G232" s="145">
        <v>0</v>
      </c>
      <c r="H232" s="96">
        <v>0</v>
      </c>
      <c r="I232" s="172"/>
      <c r="J232" s="172"/>
      <c r="K232" s="172"/>
      <c r="L232" s="172"/>
      <c r="M232" s="96"/>
      <c r="N232" s="96"/>
      <c r="O232" s="96"/>
      <c r="P232" s="96"/>
      <c r="Q232" s="96"/>
      <c r="R232" s="378"/>
      <c r="S232" s="969"/>
      <c r="T232" s="191">
        <v>0</v>
      </c>
      <c r="U232" s="192">
        <v>0</v>
      </c>
      <c r="V232" s="192"/>
      <c r="W232" s="192"/>
      <c r="X232" s="192"/>
      <c r="Y232" s="192"/>
      <c r="Z232" s="192"/>
      <c r="AA232" s="192"/>
      <c r="AB232" s="192"/>
      <c r="AC232" s="192"/>
      <c r="AD232" s="192"/>
      <c r="AE232" s="192"/>
      <c r="AF232" s="969"/>
      <c r="AG232" s="1073"/>
      <c r="AH232" s="1075"/>
      <c r="AI232" s="1033"/>
      <c r="AJ232" s="1036"/>
      <c r="AK232" s="1033"/>
      <c r="AL232" s="1033"/>
      <c r="AM232" s="1033"/>
      <c r="AN232" s="1045"/>
      <c r="AO232" s="1045"/>
      <c r="AP232" s="1045"/>
      <c r="AQ232" s="1033"/>
      <c r="AR232" s="1042"/>
      <c r="AS232" s="1039"/>
      <c r="AT232" s="1042"/>
      <c r="AU232" s="1039"/>
      <c r="AV232" s="1042"/>
      <c r="AW232" s="1039"/>
      <c r="AX232" s="1045"/>
      <c r="AY232" s="1076"/>
    </row>
    <row r="233" spans="1:51" s="208" customFormat="1" ht="29.25" customHeight="1" thickBot="1">
      <c r="A233" s="1021"/>
      <c r="B233" s="1024"/>
      <c r="C233" s="1027"/>
      <c r="D233" s="142" t="s">
        <v>7</v>
      </c>
      <c r="E233" s="146">
        <v>2752359</v>
      </c>
      <c r="F233" s="146">
        <v>2752359</v>
      </c>
      <c r="G233" s="145">
        <v>2752359</v>
      </c>
      <c r="H233" s="96">
        <v>2752359</v>
      </c>
      <c r="I233" s="172"/>
      <c r="J233" s="172"/>
      <c r="K233" s="172"/>
      <c r="L233" s="172"/>
      <c r="M233" s="96"/>
      <c r="N233" s="96"/>
      <c r="O233" s="96"/>
      <c r="P233" s="96"/>
      <c r="Q233" s="96"/>
      <c r="R233" s="378"/>
      <c r="S233" s="969"/>
      <c r="T233" s="145">
        <v>1010183</v>
      </c>
      <c r="U233" s="70">
        <v>2212700</v>
      </c>
      <c r="V233" s="192"/>
      <c r="W233" s="192"/>
      <c r="X233" s="192"/>
      <c r="Y233" s="192"/>
      <c r="Z233" s="192"/>
      <c r="AA233" s="192"/>
      <c r="AB233" s="192"/>
      <c r="AC233" s="192"/>
      <c r="AD233" s="192"/>
      <c r="AE233" s="192"/>
      <c r="AF233" s="969"/>
      <c r="AG233" s="1073"/>
      <c r="AH233" s="1075"/>
      <c r="AI233" s="1033"/>
      <c r="AJ233" s="1036"/>
      <c r="AK233" s="1033"/>
      <c r="AL233" s="1033"/>
      <c r="AM233" s="1033"/>
      <c r="AN233" s="1045"/>
      <c r="AO233" s="1045"/>
      <c r="AP233" s="1045"/>
      <c r="AQ233" s="1033"/>
      <c r="AR233" s="1042"/>
      <c r="AS233" s="1039"/>
      <c r="AT233" s="1042"/>
      <c r="AU233" s="1039"/>
      <c r="AV233" s="1042"/>
      <c r="AW233" s="1039"/>
      <c r="AX233" s="1045"/>
      <c r="AY233" s="1076"/>
    </row>
    <row r="234" spans="1:51" s="208" customFormat="1" ht="29.25" customHeight="1" thickBot="1">
      <c r="A234" s="1021"/>
      <c r="B234" s="1024"/>
      <c r="C234" s="1027"/>
      <c r="D234" s="142" t="s">
        <v>69</v>
      </c>
      <c r="E234" s="174">
        <v>111</v>
      </c>
      <c r="F234" s="174">
        <v>111</v>
      </c>
      <c r="G234" s="173">
        <v>111</v>
      </c>
      <c r="H234" s="175">
        <v>111</v>
      </c>
      <c r="I234" s="187"/>
      <c r="J234" s="187"/>
      <c r="K234" s="187"/>
      <c r="L234" s="187"/>
      <c r="M234" s="175"/>
      <c r="N234" s="175"/>
      <c r="O234" s="175"/>
      <c r="P234" s="175"/>
      <c r="Q234" s="175"/>
      <c r="R234" s="379"/>
      <c r="S234" s="969"/>
      <c r="T234" s="193">
        <v>0</v>
      </c>
      <c r="U234" s="175">
        <v>27</v>
      </c>
      <c r="V234" s="194"/>
      <c r="W234" s="194"/>
      <c r="X234" s="194"/>
      <c r="Y234" s="194"/>
      <c r="Z234" s="175"/>
      <c r="AA234" s="175"/>
      <c r="AB234" s="175"/>
      <c r="AC234" s="175"/>
      <c r="AD234" s="175"/>
      <c r="AE234" s="175"/>
      <c r="AF234" s="969"/>
      <c r="AG234" s="1073"/>
      <c r="AH234" s="1075"/>
      <c r="AI234" s="1033"/>
      <c r="AJ234" s="1036"/>
      <c r="AK234" s="1033"/>
      <c r="AL234" s="1033"/>
      <c r="AM234" s="1033"/>
      <c r="AN234" s="1045"/>
      <c r="AO234" s="1045"/>
      <c r="AP234" s="1045"/>
      <c r="AQ234" s="1033"/>
      <c r="AR234" s="1042"/>
      <c r="AS234" s="1039"/>
      <c r="AT234" s="1042"/>
      <c r="AU234" s="1039"/>
      <c r="AV234" s="1042"/>
      <c r="AW234" s="1039"/>
      <c r="AX234" s="1045"/>
      <c r="AY234" s="1076"/>
    </row>
    <row r="235" spans="1:51" s="208" customFormat="1" ht="29.25" customHeight="1" thickBot="1">
      <c r="A235" s="1021"/>
      <c r="B235" s="1024"/>
      <c r="C235" s="1028"/>
      <c r="D235" s="295" t="s">
        <v>72</v>
      </c>
      <c r="E235" s="381">
        <v>18861330</v>
      </c>
      <c r="F235" s="381">
        <v>18861330</v>
      </c>
      <c r="G235" s="380">
        <v>18861330</v>
      </c>
      <c r="H235" s="382">
        <v>18012726</v>
      </c>
      <c r="I235" s="297"/>
      <c r="J235" s="297"/>
      <c r="K235" s="297"/>
      <c r="L235" s="297"/>
      <c r="M235" s="296"/>
      <c r="N235" s="296"/>
      <c r="O235" s="296"/>
      <c r="P235" s="296"/>
      <c r="Q235" s="296"/>
      <c r="R235" s="396"/>
      <c r="S235" s="970"/>
      <c r="T235" s="428">
        <v>1010183</v>
      </c>
      <c r="U235" s="296">
        <v>18167831</v>
      </c>
      <c r="V235" s="298"/>
      <c r="W235" s="298"/>
      <c r="X235" s="298"/>
      <c r="Y235" s="298"/>
      <c r="Z235" s="296"/>
      <c r="AA235" s="296"/>
      <c r="AB235" s="296"/>
      <c r="AC235" s="296"/>
      <c r="AD235" s="296"/>
      <c r="AE235" s="296"/>
      <c r="AF235" s="970"/>
      <c r="AG235" s="1074"/>
      <c r="AH235" s="1075"/>
      <c r="AI235" s="1034"/>
      <c r="AJ235" s="1037"/>
      <c r="AK235" s="1034"/>
      <c r="AL235" s="1034"/>
      <c r="AM235" s="1034"/>
      <c r="AN235" s="1046"/>
      <c r="AO235" s="1046"/>
      <c r="AP235" s="1046"/>
      <c r="AQ235" s="1034"/>
      <c r="AR235" s="1043"/>
      <c r="AS235" s="1040"/>
      <c r="AT235" s="1043"/>
      <c r="AU235" s="1040"/>
      <c r="AV235" s="1043"/>
      <c r="AW235" s="1040"/>
      <c r="AX235" s="1046"/>
      <c r="AY235" s="1076"/>
    </row>
    <row r="236" spans="1:51" s="208" customFormat="1" ht="29.25" customHeight="1" thickBot="1">
      <c r="A236" s="1021"/>
      <c r="B236" s="1024"/>
      <c r="C236" s="1026" t="s">
        <v>330</v>
      </c>
      <c r="D236" s="141" t="s">
        <v>67</v>
      </c>
      <c r="E236" s="410">
        <v>48</v>
      </c>
      <c r="F236" s="410">
        <v>48</v>
      </c>
      <c r="G236" s="411">
        <v>48</v>
      </c>
      <c r="H236" s="560">
        <v>48</v>
      </c>
      <c r="I236" s="96"/>
      <c r="J236" s="96"/>
      <c r="K236" s="96"/>
      <c r="L236" s="96"/>
      <c r="M236" s="96"/>
      <c r="N236" s="96"/>
      <c r="O236" s="96"/>
      <c r="P236" s="96"/>
      <c r="Q236" s="96"/>
      <c r="R236" s="378"/>
      <c r="S236" s="968"/>
      <c r="T236" s="189">
        <v>0</v>
      </c>
      <c r="U236" s="70">
        <v>3</v>
      </c>
      <c r="V236" s="70"/>
      <c r="W236" s="70"/>
      <c r="X236" s="70"/>
      <c r="Y236" s="70"/>
      <c r="Z236" s="70"/>
      <c r="AA236" s="70"/>
      <c r="AB236" s="70"/>
      <c r="AC236" s="70"/>
      <c r="AD236" s="70"/>
      <c r="AE236" s="70"/>
      <c r="AF236" s="968"/>
      <c r="AG236" s="1072" t="s">
        <v>330</v>
      </c>
      <c r="AH236" s="1075" t="s">
        <v>482</v>
      </c>
      <c r="AI236" s="1032" t="s">
        <v>303</v>
      </c>
      <c r="AJ236" s="1035" t="s">
        <v>443</v>
      </c>
      <c r="AK236" s="1032" t="s">
        <v>330</v>
      </c>
      <c r="AL236" s="1032" t="s">
        <v>303</v>
      </c>
      <c r="AM236" s="1032" t="s">
        <v>441</v>
      </c>
      <c r="AN236" s="1044">
        <v>628525.7680783032</v>
      </c>
      <c r="AO236" s="1044">
        <v>306775.50657670101</v>
      </c>
      <c r="AP236" s="1044">
        <v>321750.26150160225</v>
      </c>
      <c r="AQ236" s="1032" t="s">
        <v>303</v>
      </c>
      <c r="AR236" s="1041" t="s">
        <v>336</v>
      </c>
      <c r="AS236" s="1038">
        <v>628525.7680783032</v>
      </c>
      <c r="AT236" s="1041" t="s">
        <v>336</v>
      </c>
      <c r="AU236" s="1038">
        <v>628525.7680783032</v>
      </c>
      <c r="AV236" s="1041" t="s">
        <v>337</v>
      </c>
      <c r="AW236" s="1038">
        <f>+AU236</f>
        <v>628525.7680783032</v>
      </c>
      <c r="AX236" s="1044">
        <f>+AW236</f>
        <v>628525.7680783032</v>
      </c>
      <c r="AY236" s="1076"/>
    </row>
    <row r="237" spans="1:51" s="208" customFormat="1" ht="29.25" customHeight="1" thickBot="1">
      <c r="A237" s="1021"/>
      <c r="B237" s="1024"/>
      <c r="C237" s="1027"/>
      <c r="D237" s="142" t="s">
        <v>6</v>
      </c>
      <c r="E237" s="374">
        <v>6927186</v>
      </c>
      <c r="F237" s="374">
        <v>6927186</v>
      </c>
      <c r="G237" s="373">
        <v>6927186</v>
      </c>
      <c r="H237" s="376">
        <v>6562267</v>
      </c>
      <c r="I237" s="96"/>
      <c r="J237" s="96"/>
      <c r="K237" s="96"/>
      <c r="L237" s="96"/>
      <c r="M237" s="96"/>
      <c r="N237" s="96"/>
      <c r="O237" s="96"/>
      <c r="P237" s="96"/>
      <c r="Q237" s="96"/>
      <c r="R237" s="378"/>
      <c r="S237" s="969"/>
      <c r="T237" s="373">
        <v>0</v>
      </c>
      <c r="U237" s="70">
        <v>1772792</v>
      </c>
      <c r="V237" s="190"/>
      <c r="W237" s="190"/>
      <c r="X237" s="190"/>
      <c r="Y237" s="190"/>
      <c r="Z237" s="70"/>
      <c r="AA237" s="70"/>
      <c r="AB237" s="70"/>
      <c r="AC237" s="70"/>
      <c r="AD237" s="70"/>
      <c r="AE237" s="70"/>
      <c r="AF237" s="969"/>
      <c r="AG237" s="1073"/>
      <c r="AH237" s="1075"/>
      <c r="AI237" s="1033"/>
      <c r="AJ237" s="1036"/>
      <c r="AK237" s="1033"/>
      <c r="AL237" s="1033"/>
      <c r="AM237" s="1033"/>
      <c r="AN237" s="1045"/>
      <c r="AO237" s="1045"/>
      <c r="AP237" s="1045"/>
      <c r="AQ237" s="1033"/>
      <c r="AR237" s="1042"/>
      <c r="AS237" s="1039"/>
      <c r="AT237" s="1042"/>
      <c r="AU237" s="1039"/>
      <c r="AV237" s="1042"/>
      <c r="AW237" s="1039"/>
      <c r="AX237" s="1045"/>
      <c r="AY237" s="1076"/>
    </row>
    <row r="238" spans="1:51" s="208" customFormat="1" ht="29.25" customHeight="1" thickBot="1">
      <c r="A238" s="1021"/>
      <c r="B238" s="1024"/>
      <c r="C238" s="1027"/>
      <c r="D238" s="142" t="s">
        <v>68</v>
      </c>
      <c r="E238" s="146">
        <v>0</v>
      </c>
      <c r="F238" s="146">
        <v>0</v>
      </c>
      <c r="G238" s="145">
        <v>0</v>
      </c>
      <c r="H238" s="96">
        <v>0</v>
      </c>
      <c r="I238" s="172"/>
      <c r="J238" s="172"/>
      <c r="K238" s="172"/>
      <c r="L238" s="172"/>
      <c r="M238" s="96"/>
      <c r="N238" s="96"/>
      <c r="O238" s="96"/>
      <c r="P238" s="96"/>
      <c r="Q238" s="96"/>
      <c r="R238" s="378"/>
      <c r="S238" s="969"/>
      <c r="T238" s="191">
        <v>0</v>
      </c>
      <c r="U238" s="192">
        <v>0</v>
      </c>
      <c r="V238" s="192"/>
      <c r="W238" s="192"/>
      <c r="X238" s="192"/>
      <c r="Y238" s="192"/>
      <c r="Z238" s="192"/>
      <c r="AA238" s="192"/>
      <c r="AB238" s="192"/>
      <c r="AC238" s="192"/>
      <c r="AD238" s="192"/>
      <c r="AE238" s="192"/>
      <c r="AF238" s="969"/>
      <c r="AG238" s="1073"/>
      <c r="AH238" s="1075"/>
      <c r="AI238" s="1033"/>
      <c r="AJ238" s="1036"/>
      <c r="AK238" s="1033"/>
      <c r="AL238" s="1033"/>
      <c r="AM238" s="1033"/>
      <c r="AN238" s="1045"/>
      <c r="AO238" s="1045"/>
      <c r="AP238" s="1045"/>
      <c r="AQ238" s="1033"/>
      <c r="AR238" s="1042"/>
      <c r="AS238" s="1039"/>
      <c r="AT238" s="1042"/>
      <c r="AU238" s="1039"/>
      <c r="AV238" s="1042"/>
      <c r="AW238" s="1039"/>
      <c r="AX238" s="1045"/>
      <c r="AY238" s="1076"/>
    </row>
    <row r="239" spans="1:51" s="208" customFormat="1" ht="29.25" customHeight="1" thickBot="1">
      <c r="A239" s="1021"/>
      <c r="B239" s="1024"/>
      <c r="C239" s="1027"/>
      <c r="D239" s="142" t="s">
        <v>7</v>
      </c>
      <c r="E239" s="146">
        <v>1190925</v>
      </c>
      <c r="F239" s="146">
        <v>1190925</v>
      </c>
      <c r="G239" s="145">
        <v>1190925</v>
      </c>
      <c r="H239" s="96">
        <v>1190925</v>
      </c>
      <c r="I239" s="172"/>
      <c r="J239" s="172"/>
      <c r="K239" s="172"/>
      <c r="L239" s="172"/>
      <c r="M239" s="96"/>
      <c r="N239" s="96"/>
      <c r="O239" s="96"/>
      <c r="P239" s="96"/>
      <c r="Q239" s="96"/>
      <c r="R239" s="378"/>
      <c r="S239" s="969"/>
      <c r="T239" s="145">
        <v>437098</v>
      </c>
      <c r="U239" s="70">
        <v>957418</v>
      </c>
      <c r="V239" s="192"/>
      <c r="W239" s="192"/>
      <c r="X239" s="192"/>
      <c r="Y239" s="192"/>
      <c r="Z239" s="192"/>
      <c r="AA239" s="192"/>
      <c r="AB239" s="192"/>
      <c r="AC239" s="192"/>
      <c r="AD239" s="192"/>
      <c r="AE239" s="192"/>
      <c r="AF239" s="969"/>
      <c r="AG239" s="1073"/>
      <c r="AH239" s="1075"/>
      <c r="AI239" s="1033"/>
      <c r="AJ239" s="1036"/>
      <c r="AK239" s="1033"/>
      <c r="AL239" s="1033"/>
      <c r="AM239" s="1033"/>
      <c r="AN239" s="1045"/>
      <c r="AO239" s="1045"/>
      <c r="AP239" s="1045"/>
      <c r="AQ239" s="1033"/>
      <c r="AR239" s="1042"/>
      <c r="AS239" s="1039"/>
      <c r="AT239" s="1042"/>
      <c r="AU239" s="1039"/>
      <c r="AV239" s="1042"/>
      <c r="AW239" s="1039"/>
      <c r="AX239" s="1045"/>
      <c r="AY239" s="1076"/>
    </row>
    <row r="240" spans="1:51" s="208" customFormat="1" ht="29.25" customHeight="1" thickBot="1">
      <c r="A240" s="1021"/>
      <c r="B240" s="1024"/>
      <c r="C240" s="1027"/>
      <c r="D240" s="142" t="s">
        <v>69</v>
      </c>
      <c r="E240" s="174">
        <v>48</v>
      </c>
      <c r="F240" s="174">
        <v>48</v>
      </c>
      <c r="G240" s="173">
        <v>48</v>
      </c>
      <c r="H240" s="175">
        <v>48</v>
      </c>
      <c r="I240" s="187"/>
      <c r="J240" s="187"/>
      <c r="K240" s="187"/>
      <c r="L240" s="187"/>
      <c r="M240" s="175"/>
      <c r="N240" s="175"/>
      <c r="O240" s="175"/>
      <c r="P240" s="175"/>
      <c r="Q240" s="175"/>
      <c r="R240" s="379"/>
      <c r="S240" s="969"/>
      <c r="T240" s="193">
        <v>0</v>
      </c>
      <c r="U240" s="175">
        <v>3</v>
      </c>
      <c r="V240" s="194"/>
      <c r="W240" s="194"/>
      <c r="X240" s="194"/>
      <c r="Y240" s="194"/>
      <c r="Z240" s="175"/>
      <c r="AA240" s="175"/>
      <c r="AB240" s="175"/>
      <c r="AC240" s="175"/>
      <c r="AD240" s="175"/>
      <c r="AE240" s="175"/>
      <c r="AF240" s="969"/>
      <c r="AG240" s="1073"/>
      <c r="AH240" s="1075"/>
      <c r="AI240" s="1033"/>
      <c r="AJ240" s="1036"/>
      <c r="AK240" s="1033"/>
      <c r="AL240" s="1033"/>
      <c r="AM240" s="1033"/>
      <c r="AN240" s="1045"/>
      <c r="AO240" s="1045"/>
      <c r="AP240" s="1045"/>
      <c r="AQ240" s="1033"/>
      <c r="AR240" s="1042"/>
      <c r="AS240" s="1039"/>
      <c r="AT240" s="1042"/>
      <c r="AU240" s="1039"/>
      <c r="AV240" s="1042"/>
      <c r="AW240" s="1039"/>
      <c r="AX240" s="1045"/>
      <c r="AY240" s="1076"/>
    </row>
    <row r="241" spans="1:51" s="208" customFormat="1" ht="29.25" customHeight="1" thickBot="1">
      <c r="A241" s="1021"/>
      <c r="B241" s="1024"/>
      <c r="C241" s="1028"/>
      <c r="D241" s="150" t="s">
        <v>72</v>
      </c>
      <c r="E241" s="381">
        <v>8118111</v>
      </c>
      <c r="F241" s="381">
        <v>8118111</v>
      </c>
      <c r="G241" s="380">
        <v>8118111</v>
      </c>
      <c r="H241" s="382">
        <v>7753192</v>
      </c>
      <c r="I241" s="187"/>
      <c r="J241" s="187"/>
      <c r="K241" s="187"/>
      <c r="L241" s="187"/>
      <c r="M241" s="175"/>
      <c r="N241" s="175"/>
      <c r="O241" s="175"/>
      <c r="P241" s="175"/>
      <c r="Q241" s="175"/>
      <c r="R241" s="396"/>
      <c r="S241" s="970"/>
      <c r="T241" s="428">
        <v>437098</v>
      </c>
      <c r="U241" s="296">
        <v>2730210</v>
      </c>
      <c r="V241" s="194"/>
      <c r="W241" s="194"/>
      <c r="X241" s="194"/>
      <c r="Y241" s="194"/>
      <c r="Z241" s="175"/>
      <c r="AA241" s="296"/>
      <c r="AB241" s="296"/>
      <c r="AC241" s="296"/>
      <c r="AD241" s="296"/>
      <c r="AE241" s="296"/>
      <c r="AF241" s="970"/>
      <c r="AG241" s="1074"/>
      <c r="AH241" s="1075"/>
      <c r="AI241" s="1034"/>
      <c r="AJ241" s="1037"/>
      <c r="AK241" s="1034"/>
      <c r="AL241" s="1034"/>
      <c r="AM241" s="1034"/>
      <c r="AN241" s="1046"/>
      <c r="AO241" s="1046"/>
      <c r="AP241" s="1046"/>
      <c r="AQ241" s="1034"/>
      <c r="AR241" s="1043"/>
      <c r="AS241" s="1040"/>
      <c r="AT241" s="1043"/>
      <c r="AU241" s="1040"/>
      <c r="AV241" s="1043"/>
      <c r="AW241" s="1040"/>
      <c r="AX241" s="1046"/>
      <c r="AY241" s="1076"/>
    </row>
    <row r="242" spans="1:51" s="208" customFormat="1" ht="29.25" customHeight="1">
      <c r="A242" s="1021"/>
      <c r="B242" s="1024"/>
      <c r="C242" s="1086" t="s">
        <v>332</v>
      </c>
      <c r="D242" s="152" t="s">
        <v>334</v>
      </c>
      <c r="E242" s="177">
        <v>3200</v>
      </c>
      <c r="F242" s="177">
        <v>3200</v>
      </c>
      <c r="G242" s="176">
        <v>3200</v>
      </c>
      <c r="H242" s="178">
        <v>3200</v>
      </c>
      <c r="I242" s="178"/>
      <c r="J242" s="178"/>
      <c r="K242" s="178"/>
      <c r="L242" s="182"/>
      <c r="M242" s="178"/>
      <c r="N242" s="178"/>
      <c r="O242" s="178"/>
      <c r="P242" s="178"/>
      <c r="Q242" s="178"/>
      <c r="R242" s="383"/>
      <c r="S242" s="962"/>
      <c r="T242" s="176">
        <v>0</v>
      </c>
      <c r="U242" s="178">
        <v>419</v>
      </c>
      <c r="V242" s="178"/>
      <c r="W242" s="178"/>
      <c r="X242" s="178"/>
      <c r="Y242" s="178"/>
      <c r="Z242" s="178"/>
      <c r="AA242" s="178"/>
      <c r="AB242" s="178"/>
      <c r="AC242" s="178"/>
      <c r="AD242" s="178"/>
      <c r="AE242" s="178"/>
      <c r="AF242" s="962"/>
      <c r="AG242" s="1087" t="s">
        <v>338</v>
      </c>
      <c r="AH242" s="1083" t="s">
        <v>303</v>
      </c>
      <c r="AI242" s="1083" t="s">
        <v>303</v>
      </c>
      <c r="AJ242" s="1083" t="s">
        <v>303</v>
      </c>
      <c r="AK242" s="1083" t="s">
        <v>338</v>
      </c>
      <c r="AL242" s="1083" t="s">
        <v>303</v>
      </c>
      <c r="AM242" s="1090" t="s">
        <v>339</v>
      </c>
      <c r="AN242" s="1080">
        <v>7804660.0000000009</v>
      </c>
      <c r="AO242" s="1080">
        <v>3721766.6758073391</v>
      </c>
      <c r="AP242" s="1080">
        <v>4082893.3241926599</v>
      </c>
      <c r="AQ242" s="1083" t="s">
        <v>303</v>
      </c>
      <c r="AR242" s="1083" t="s">
        <v>303</v>
      </c>
      <c r="AS242" s="1080">
        <v>7804660.0000000009</v>
      </c>
      <c r="AT242" s="1083" t="s">
        <v>336</v>
      </c>
      <c r="AU242" s="1080">
        <v>7804660.0000000009</v>
      </c>
      <c r="AV242" s="1093" t="s">
        <v>337</v>
      </c>
      <c r="AW242" s="1080">
        <v>7804659.9999999991</v>
      </c>
      <c r="AX242" s="1080">
        <v>7804659.9999999991</v>
      </c>
      <c r="AY242" s="1077"/>
    </row>
    <row r="243" spans="1:51" s="208" customFormat="1" ht="29.25" customHeight="1">
      <c r="A243" s="1021"/>
      <c r="B243" s="1024"/>
      <c r="C243" s="1051"/>
      <c r="D243" s="143" t="s">
        <v>117</v>
      </c>
      <c r="E243" s="385">
        <v>464056000</v>
      </c>
      <c r="F243" s="385">
        <v>464056000</v>
      </c>
      <c r="G243" s="384">
        <v>464056000</v>
      </c>
      <c r="H243" s="386">
        <v>439610000</v>
      </c>
      <c r="I243" s="386"/>
      <c r="J243" s="386"/>
      <c r="K243" s="386"/>
      <c r="L243" s="387"/>
      <c r="M243" s="386"/>
      <c r="N243" s="386"/>
      <c r="O243" s="386"/>
      <c r="P243" s="386"/>
      <c r="Q243" s="386"/>
      <c r="R243" s="386"/>
      <c r="S243" s="963"/>
      <c r="T243" s="384">
        <v>0</v>
      </c>
      <c r="U243" s="386">
        <v>247600000</v>
      </c>
      <c r="V243" s="386"/>
      <c r="W243" s="386"/>
      <c r="X243" s="386"/>
      <c r="Y243" s="386"/>
      <c r="Z243" s="386"/>
      <c r="AA243" s="386"/>
      <c r="AB243" s="386"/>
      <c r="AC243" s="386"/>
      <c r="AD243" s="386"/>
      <c r="AE243" s="386"/>
      <c r="AF243" s="963"/>
      <c r="AG243" s="1088"/>
      <c r="AH243" s="1084"/>
      <c r="AI243" s="1084"/>
      <c r="AJ243" s="1084"/>
      <c r="AK243" s="1084"/>
      <c r="AL243" s="1084"/>
      <c r="AM243" s="1091"/>
      <c r="AN243" s="1081"/>
      <c r="AO243" s="1081"/>
      <c r="AP243" s="1081"/>
      <c r="AQ243" s="1084"/>
      <c r="AR243" s="1084"/>
      <c r="AS243" s="1081"/>
      <c r="AT243" s="1084"/>
      <c r="AU243" s="1081"/>
      <c r="AV243" s="1094"/>
      <c r="AW243" s="1081"/>
      <c r="AX243" s="1081"/>
      <c r="AY243" s="1078"/>
    </row>
    <row r="244" spans="1:51" s="208" customFormat="1" ht="29.25" customHeight="1">
      <c r="A244" s="1021"/>
      <c r="B244" s="1024"/>
      <c r="C244" s="1052"/>
      <c r="D244" s="181" t="s">
        <v>335</v>
      </c>
      <c r="E244" s="389">
        <v>0</v>
      </c>
      <c r="F244" s="389">
        <v>0</v>
      </c>
      <c r="G244" s="388">
        <v>0</v>
      </c>
      <c r="H244" s="390">
        <v>0</v>
      </c>
      <c r="I244" s="390"/>
      <c r="J244" s="390"/>
      <c r="K244" s="390"/>
      <c r="L244" s="391"/>
      <c r="M244" s="390"/>
      <c r="N244" s="390"/>
      <c r="O244" s="390"/>
      <c r="P244" s="390"/>
      <c r="Q244" s="390"/>
      <c r="R244" s="390"/>
      <c r="S244" s="963"/>
      <c r="T244" s="388">
        <v>0</v>
      </c>
      <c r="U244" s="390">
        <v>0</v>
      </c>
      <c r="V244" s="390"/>
      <c r="W244" s="390"/>
      <c r="X244" s="390"/>
      <c r="Y244" s="390"/>
      <c r="Z244" s="390"/>
      <c r="AA244" s="390"/>
      <c r="AB244" s="390"/>
      <c r="AC244" s="390"/>
      <c r="AD244" s="390"/>
      <c r="AE244" s="390"/>
      <c r="AF244" s="963"/>
      <c r="AG244" s="1088"/>
      <c r="AH244" s="1084"/>
      <c r="AI244" s="1084"/>
      <c r="AJ244" s="1084"/>
      <c r="AK244" s="1084"/>
      <c r="AL244" s="1084"/>
      <c r="AM244" s="1091"/>
      <c r="AN244" s="1081"/>
      <c r="AO244" s="1081"/>
      <c r="AP244" s="1081"/>
      <c r="AQ244" s="1084"/>
      <c r="AR244" s="1084"/>
      <c r="AS244" s="1081"/>
      <c r="AT244" s="1084"/>
      <c r="AU244" s="1081"/>
      <c r="AV244" s="1094"/>
      <c r="AW244" s="1081"/>
      <c r="AX244" s="1081"/>
      <c r="AY244" s="1078"/>
    </row>
    <row r="245" spans="1:51" s="208" customFormat="1" ht="29.25" customHeight="1" thickBot="1">
      <c r="A245" s="1022"/>
      <c r="B245" s="1025"/>
      <c r="C245" s="1053"/>
      <c r="D245" s="151" t="s">
        <v>118</v>
      </c>
      <c r="E245" s="393">
        <v>69920505</v>
      </c>
      <c r="F245" s="393">
        <v>69920505</v>
      </c>
      <c r="G245" s="392">
        <v>69920505</v>
      </c>
      <c r="H245" s="394">
        <v>69920505</v>
      </c>
      <c r="I245" s="394"/>
      <c r="J245" s="394"/>
      <c r="K245" s="394"/>
      <c r="L245" s="395"/>
      <c r="M245" s="394"/>
      <c r="N245" s="394"/>
      <c r="O245" s="394"/>
      <c r="P245" s="394"/>
      <c r="Q245" s="394"/>
      <c r="R245" s="394"/>
      <c r="S245" s="964"/>
      <c r="T245" s="392">
        <v>25662534</v>
      </c>
      <c r="U245" s="394">
        <v>56211100</v>
      </c>
      <c r="V245" s="394"/>
      <c r="W245" s="394"/>
      <c r="X245" s="394"/>
      <c r="Y245" s="394"/>
      <c r="Z245" s="394"/>
      <c r="AA245" s="394"/>
      <c r="AB245" s="394"/>
      <c r="AC245" s="394"/>
      <c r="AD245" s="394"/>
      <c r="AE245" s="394"/>
      <c r="AF245" s="964"/>
      <c r="AG245" s="1089"/>
      <c r="AH245" s="1085"/>
      <c r="AI245" s="1085"/>
      <c r="AJ245" s="1085"/>
      <c r="AK245" s="1085"/>
      <c r="AL245" s="1085"/>
      <c r="AM245" s="1092"/>
      <c r="AN245" s="1082"/>
      <c r="AO245" s="1082"/>
      <c r="AP245" s="1082"/>
      <c r="AQ245" s="1085"/>
      <c r="AR245" s="1085"/>
      <c r="AS245" s="1082"/>
      <c r="AT245" s="1085"/>
      <c r="AU245" s="1082"/>
      <c r="AV245" s="1095"/>
      <c r="AW245" s="1082"/>
      <c r="AX245" s="1082"/>
      <c r="AY245" s="1079"/>
    </row>
    <row r="246" spans="1:51" s="208" customFormat="1" ht="29.25" customHeight="1">
      <c r="A246" s="1020">
        <v>4</v>
      </c>
      <c r="B246" s="1032" t="s">
        <v>308</v>
      </c>
      <c r="C246" s="1111" t="s">
        <v>333</v>
      </c>
      <c r="D246" s="141" t="s">
        <v>67</v>
      </c>
      <c r="E246" s="413">
        <v>0.25</v>
      </c>
      <c r="F246" s="413">
        <v>0.25</v>
      </c>
      <c r="G246" s="414">
        <v>0.25</v>
      </c>
      <c r="H246" s="561">
        <v>0.25</v>
      </c>
      <c r="I246" s="96"/>
      <c r="J246" s="96"/>
      <c r="K246" s="96"/>
      <c r="L246" s="96"/>
      <c r="M246" s="179"/>
      <c r="N246" s="179"/>
      <c r="O246" s="179"/>
      <c r="P246" s="179"/>
      <c r="Q246" s="179"/>
      <c r="R246" s="179"/>
      <c r="S246" s="965"/>
      <c r="T246" s="559">
        <v>0</v>
      </c>
      <c r="U246" s="558">
        <f>+INVERSIÓN!DR28</f>
        <v>2.2700000000000001E-2</v>
      </c>
      <c r="V246" s="195"/>
      <c r="W246" s="195"/>
      <c r="X246" s="195"/>
      <c r="Y246" s="195"/>
      <c r="Z246" s="195"/>
      <c r="AA246" s="397"/>
      <c r="AB246" s="398"/>
      <c r="AC246" s="398"/>
      <c r="AD246" s="398"/>
      <c r="AE246" s="399"/>
      <c r="AF246" s="965"/>
      <c r="AG246" s="1072" t="s">
        <v>464</v>
      </c>
      <c r="AH246" s="1032" t="s">
        <v>303</v>
      </c>
      <c r="AI246" s="1032" t="s">
        <v>303</v>
      </c>
      <c r="AJ246" s="1035" t="s">
        <v>443</v>
      </c>
      <c r="AK246" s="1108" t="s">
        <v>465</v>
      </c>
      <c r="AL246" s="1032" t="s">
        <v>303</v>
      </c>
      <c r="AM246" s="1032" t="s">
        <v>303</v>
      </c>
      <c r="AN246" s="1044">
        <v>7804660</v>
      </c>
      <c r="AO246" s="1044">
        <v>3721766.6758073401</v>
      </c>
      <c r="AP246" s="1044">
        <v>4082893.3241926599</v>
      </c>
      <c r="AQ246" s="1032" t="s">
        <v>303</v>
      </c>
      <c r="AR246" s="1032" t="s">
        <v>303</v>
      </c>
      <c r="AS246" s="1044">
        <v>7804660</v>
      </c>
      <c r="AT246" s="1032" t="s">
        <v>336</v>
      </c>
      <c r="AU246" s="1044">
        <v>7804660</v>
      </c>
      <c r="AV246" s="1032" t="s">
        <v>337</v>
      </c>
      <c r="AW246" s="1044">
        <v>7804660</v>
      </c>
      <c r="AX246" s="1044">
        <v>7804660</v>
      </c>
      <c r="AY246" s="1033"/>
    </row>
    <row r="247" spans="1:51" s="208" customFormat="1" ht="29.25" customHeight="1">
      <c r="A247" s="1021"/>
      <c r="B247" s="1033"/>
      <c r="C247" s="1112"/>
      <c r="D247" s="142" t="s">
        <v>6</v>
      </c>
      <c r="E247" s="374">
        <v>390000000</v>
      </c>
      <c r="F247" s="374">
        <v>390000000</v>
      </c>
      <c r="G247" s="373">
        <v>390000000</v>
      </c>
      <c r="H247" s="376">
        <v>390000000</v>
      </c>
      <c r="I247" s="96"/>
      <c r="J247" s="96"/>
      <c r="K247" s="96"/>
      <c r="L247" s="96"/>
      <c r="M247" s="96"/>
      <c r="N247" s="96"/>
      <c r="O247" s="96"/>
      <c r="P247" s="96"/>
      <c r="Q247" s="96"/>
      <c r="R247" s="378"/>
      <c r="S247" s="966"/>
      <c r="T247" s="145">
        <v>0</v>
      </c>
      <c r="U247" s="96">
        <v>288293000</v>
      </c>
      <c r="V247" s="190"/>
      <c r="W247" s="190"/>
      <c r="X247" s="190"/>
      <c r="Y247" s="190"/>
      <c r="Z247" s="70"/>
      <c r="AA247" s="70"/>
      <c r="AB247" s="70"/>
      <c r="AC247" s="70"/>
      <c r="AD247" s="70"/>
      <c r="AE247" s="70"/>
      <c r="AF247" s="966"/>
      <c r="AG247" s="1073"/>
      <c r="AH247" s="1033"/>
      <c r="AI247" s="1033"/>
      <c r="AJ247" s="1036"/>
      <c r="AK247" s="1109"/>
      <c r="AL247" s="1033"/>
      <c r="AM247" s="1033"/>
      <c r="AN247" s="1045"/>
      <c r="AO247" s="1045"/>
      <c r="AP247" s="1045"/>
      <c r="AQ247" s="1033"/>
      <c r="AR247" s="1033"/>
      <c r="AS247" s="1045"/>
      <c r="AT247" s="1033"/>
      <c r="AU247" s="1045"/>
      <c r="AV247" s="1033"/>
      <c r="AW247" s="1045"/>
      <c r="AX247" s="1045"/>
      <c r="AY247" s="1033"/>
    </row>
    <row r="248" spans="1:51" s="208" customFormat="1" ht="29.25" customHeight="1">
      <c r="A248" s="1021"/>
      <c r="B248" s="1033"/>
      <c r="C248" s="1112"/>
      <c r="D248" s="142" t="s">
        <v>68</v>
      </c>
      <c r="E248" s="415">
        <v>7.1999999999999981E-3</v>
      </c>
      <c r="F248" s="415">
        <v>7.1999999999999981E-3</v>
      </c>
      <c r="G248" s="416">
        <v>7.1999999999999981E-3</v>
      </c>
      <c r="H248" s="562">
        <v>7.1999999999999981E-3</v>
      </c>
      <c r="I248" s="97"/>
      <c r="J248" s="97"/>
      <c r="K248" s="97"/>
      <c r="L248" s="97"/>
      <c r="M248" s="96"/>
      <c r="N248" s="96"/>
      <c r="O248" s="96"/>
      <c r="P248" s="96"/>
      <c r="Q248" s="96"/>
      <c r="R248" s="378"/>
      <c r="S248" s="966"/>
      <c r="T248" s="552">
        <v>3.599999999999999E-3</v>
      </c>
      <c r="U248" s="551">
        <v>3.599999999999999E-3</v>
      </c>
      <c r="V248" s="192"/>
      <c r="W248" s="192"/>
      <c r="X248" s="192"/>
      <c r="Y248" s="192"/>
      <c r="Z248" s="192"/>
      <c r="AA248" s="70"/>
      <c r="AB248" s="70"/>
      <c r="AC248" s="70"/>
      <c r="AD248" s="70"/>
      <c r="AE248" s="70"/>
      <c r="AF248" s="966"/>
      <c r="AG248" s="1073"/>
      <c r="AH248" s="1033"/>
      <c r="AI248" s="1033"/>
      <c r="AJ248" s="1036"/>
      <c r="AK248" s="1109"/>
      <c r="AL248" s="1033"/>
      <c r="AM248" s="1033"/>
      <c r="AN248" s="1045"/>
      <c r="AO248" s="1045"/>
      <c r="AP248" s="1045"/>
      <c r="AQ248" s="1033"/>
      <c r="AR248" s="1033"/>
      <c r="AS248" s="1045"/>
      <c r="AT248" s="1033"/>
      <c r="AU248" s="1045"/>
      <c r="AV248" s="1033"/>
      <c r="AW248" s="1045"/>
      <c r="AX248" s="1045"/>
      <c r="AY248" s="1033"/>
    </row>
    <row r="249" spans="1:51" s="208" customFormat="1" ht="29.25" customHeight="1">
      <c r="A249" s="1021"/>
      <c r="B249" s="1033"/>
      <c r="C249" s="1112"/>
      <c r="D249" s="142" t="s">
        <v>7</v>
      </c>
      <c r="E249" s="146">
        <v>61903867</v>
      </c>
      <c r="F249" s="146">
        <v>61903867</v>
      </c>
      <c r="G249" s="145">
        <v>61903867</v>
      </c>
      <c r="H249" s="96">
        <v>61903867</v>
      </c>
      <c r="I249" s="97"/>
      <c r="J249" s="97"/>
      <c r="K249" s="97"/>
      <c r="L249" s="97"/>
      <c r="M249" s="96"/>
      <c r="N249" s="96"/>
      <c r="O249" s="96"/>
      <c r="P249" s="96"/>
      <c r="Q249" s="96"/>
      <c r="R249" s="378"/>
      <c r="S249" s="966"/>
      <c r="T249" s="145">
        <v>36540000</v>
      </c>
      <c r="U249" s="96">
        <v>57543667</v>
      </c>
      <c r="V249" s="192"/>
      <c r="W249" s="192"/>
      <c r="X249" s="192"/>
      <c r="Y249" s="192"/>
      <c r="Z249" s="192"/>
      <c r="AA249" s="70"/>
      <c r="AB249" s="70"/>
      <c r="AC249" s="70"/>
      <c r="AD249" s="70"/>
      <c r="AE249" s="70"/>
      <c r="AF249" s="966"/>
      <c r="AG249" s="1073"/>
      <c r="AH249" s="1033"/>
      <c r="AI249" s="1033"/>
      <c r="AJ249" s="1036"/>
      <c r="AK249" s="1109"/>
      <c r="AL249" s="1033"/>
      <c r="AM249" s="1033"/>
      <c r="AN249" s="1045"/>
      <c r="AO249" s="1045"/>
      <c r="AP249" s="1045"/>
      <c r="AQ249" s="1033"/>
      <c r="AR249" s="1033"/>
      <c r="AS249" s="1045"/>
      <c r="AT249" s="1033"/>
      <c r="AU249" s="1045"/>
      <c r="AV249" s="1033"/>
      <c r="AW249" s="1045"/>
      <c r="AX249" s="1045"/>
      <c r="AY249" s="1033"/>
    </row>
    <row r="250" spans="1:51" s="208" customFormat="1" ht="29.25" customHeight="1">
      <c r="A250" s="1021"/>
      <c r="B250" s="1033"/>
      <c r="C250" s="1112"/>
      <c r="D250" s="142" t="s">
        <v>69</v>
      </c>
      <c r="E250" s="429">
        <v>0.25719999999999998</v>
      </c>
      <c r="F250" s="429">
        <v>0.25719999999999998</v>
      </c>
      <c r="G250" s="430">
        <v>0.25719999999999998</v>
      </c>
      <c r="H250" s="563">
        <v>0.25719999999999998</v>
      </c>
      <c r="I250" s="180"/>
      <c r="J250" s="180"/>
      <c r="K250" s="180"/>
      <c r="L250" s="180"/>
      <c r="M250" s="180"/>
      <c r="N250" s="180"/>
      <c r="O250" s="180"/>
      <c r="P250" s="180"/>
      <c r="Q250" s="180"/>
      <c r="R250" s="180"/>
      <c r="S250" s="966"/>
      <c r="T250" s="550">
        <v>3.599999999999999E-3</v>
      </c>
      <c r="U250" s="555">
        <f>+U246+U248</f>
        <v>2.63E-2</v>
      </c>
      <c r="V250" s="196"/>
      <c r="W250" s="196"/>
      <c r="X250" s="196"/>
      <c r="Y250" s="196"/>
      <c r="Z250" s="180"/>
      <c r="AA250" s="180"/>
      <c r="AB250" s="180"/>
      <c r="AC250" s="180"/>
      <c r="AD250" s="180"/>
      <c r="AE250" s="400"/>
      <c r="AF250" s="966"/>
      <c r="AG250" s="1073"/>
      <c r="AH250" s="1033"/>
      <c r="AI250" s="1033"/>
      <c r="AJ250" s="1036"/>
      <c r="AK250" s="1109"/>
      <c r="AL250" s="1033"/>
      <c r="AM250" s="1033"/>
      <c r="AN250" s="1045"/>
      <c r="AO250" s="1045"/>
      <c r="AP250" s="1045"/>
      <c r="AQ250" s="1033"/>
      <c r="AR250" s="1033"/>
      <c r="AS250" s="1045"/>
      <c r="AT250" s="1033"/>
      <c r="AU250" s="1045"/>
      <c r="AV250" s="1033"/>
      <c r="AW250" s="1045"/>
      <c r="AX250" s="1045"/>
      <c r="AY250" s="1033"/>
    </row>
    <row r="251" spans="1:51" s="208" customFormat="1" ht="29.25" customHeight="1" thickBot="1">
      <c r="A251" s="1021"/>
      <c r="B251" s="1034"/>
      <c r="C251" s="1113"/>
      <c r="D251" s="162" t="s">
        <v>72</v>
      </c>
      <c r="E251" s="431">
        <v>451903867</v>
      </c>
      <c r="F251" s="431">
        <v>451903867</v>
      </c>
      <c r="G251" s="432">
        <v>451903867</v>
      </c>
      <c r="H251" s="564">
        <v>451903867</v>
      </c>
      <c r="I251" s="171"/>
      <c r="J251" s="171"/>
      <c r="K251" s="171"/>
      <c r="L251" s="171"/>
      <c r="M251" s="186"/>
      <c r="N251" s="170"/>
      <c r="O251" s="170"/>
      <c r="P251" s="170"/>
      <c r="Q251" s="170"/>
      <c r="R251" s="401"/>
      <c r="S251" s="967"/>
      <c r="T251" s="556">
        <v>36540000</v>
      </c>
      <c r="U251" s="557">
        <v>345836667</v>
      </c>
      <c r="V251" s="197"/>
      <c r="W251" s="197"/>
      <c r="X251" s="197"/>
      <c r="Y251" s="197"/>
      <c r="Z251" s="170"/>
      <c r="AA251" s="170"/>
      <c r="AB251" s="170"/>
      <c r="AC251" s="170"/>
      <c r="AD251" s="170"/>
      <c r="AE251" s="170"/>
      <c r="AF251" s="967"/>
      <c r="AG251" s="1074"/>
      <c r="AH251" s="1034"/>
      <c r="AI251" s="1034"/>
      <c r="AJ251" s="1037"/>
      <c r="AK251" s="1110"/>
      <c r="AL251" s="1034"/>
      <c r="AM251" s="1034"/>
      <c r="AN251" s="1046"/>
      <c r="AO251" s="1046"/>
      <c r="AP251" s="1046"/>
      <c r="AQ251" s="1034"/>
      <c r="AR251" s="1034"/>
      <c r="AS251" s="1046"/>
      <c r="AT251" s="1034"/>
      <c r="AU251" s="1046"/>
      <c r="AV251" s="1034"/>
      <c r="AW251" s="1046"/>
      <c r="AX251" s="1046"/>
      <c r="AY251" s="1034"/>
    </row>
    <row r="252" spans="1:51" s="208" customFormat="1" ht="33" customHeight="1">
      <c r="A252" s="1096" t="s">
        <v>26</v>
      </c>
      <c r="B252" s="1097"/>
      <c r="C252" s="1098"/>
      <c r="D252" s="159" t="s">
        <v>38</v>
      </c>
      <c r="E252" s="163">
        <v>4564236000</v>
      </c>
      <c r="F252" s="163">
        <v>4564236000</v>
      </c>
      <c r="G252" s="163">
        <v>4564236000</v>
      </c>
      <c r="H252" s="168">
        <v>4564236000</v>
      </c>
      <c r="I252" s="168"/>
      <c r="J252" s="168"/>
      <c r="K252" s="168"/>
      <c r="L252" s="183"/>
      <c r="M252" s="168"/>
      <c r="N252" s="168"/>
      <c r="O252" s="168"/>
      <c r="P252" s="168"/>
      <c r="Q252" s="168"/>
      <c r="R252" s="402"/>
      <c r="S252" s="164"/>
      <c r="T252" s="163">
        <v>0</v>
      </c>
      <c r="U252" s="168">
        <v>2641756000</v>
      </c>
      <c r="V252" s="168"/>
      <c r="W252" s="168"/>
      <c r="X252" s="168"/>
      <c r="Y252" s="168"/>
      <c r="Z252" s="168"/>
      <c r="AA252" s="168"/>
      <c r="AB252" s="168"/>
      <c r="AC252" s="168"/>
      <c r="AD252" s="168"/>
      <c r="AE252" s="168"/>
      <c r="AF252" s="403"/>
      <c r="AG252" s="1087" t="s">
        <v>338</v>
      </c>
      <c r="AH252" s="1105" t="s">
        <v>303</v>
      </c>
      <c r="AI252" s="1105" t="s">
        <v>303</v>
      </c>
      <c r="AJ252" s="1105" t="s">
        <v>303</v>
      </c>
      <c r="AK252" s="1105" t="s">
        <v>338</v>
      </c>
      <c r="AL252" s="1105" t="s">
        <v>303</v>
      </c>
      <c r="AM252" s="1105" t="s">
        <v>303</v>
      </c>
      <c r="AN252" s="1118">
        <v>7804660</v>
      </c>
      <c r="AO252" s="1118">
        <v>3721766.6758073401</v>
      </c>
      <c r="AP252" s="1118">
        <v>4082893.3241926599</v>
      </c>
      <c r="AQ252" s="1118" t="s">
        <v>303</v>
      </c>
      <c r="AR252" s="1118" t="s">
        <v>303</v>
      </c>
      <c r="AS252" s="1118">
        <v>7804660</v>
      </c>
      <c r="AT252" s="1118" t="s">
        <v>336</v>
      </c>
      <c r="AU252" s="1118">
        <v>7804660</v>
      </c>
      <c r="AV252" s="1118" t="s">
        <v>337</v>
      </c>
      <c r="AW252" s="1118">
        <v>7804660</v>
      </c>
      <c r="AX252" s="1118">
        <v>7804660</v>
      </c>
      <c r="AY252" s="1121"/>
    </row>
    <row r="253" spans="1:51" s="208" customFormat="1" ht="33" customHeight="1">
      <c r="A253" s="1099"/>
      <c r="B253" s="1100"/>
      <c r="C253" s="1101"/>
      <c r="D253" s="160" t="s">
        <v>37</v>
      </c>
      <c r="E253" s="56">
        <v>724017139</v>
      </c>
      <c r="F253" s="56">
        <v>724017139</v>
      </c>
      <c r="G253" s="56">
        <v>724017139</v>
      </c>
      <c r="H253" s="57">
        <v>724017139</v>
      </c>
      <c r="I253" s="57"/>
      <c r="J253" s="57"/>
      <c r="K253" s="57"/>
      <c r="L253" s="184"/>
      <c r="M253" s="57"/>
      <c r="N253" s="57"/>
      <c r="O253" s="57"/>
      <c r="P253" s="57"/>
      <c r="Q253" s="57"/>
      <c r="R253" s="404"/>
      <c r="S253" s="165"/>
      <c r="T253" s="56">
        <v>287863134</v>
      </c>
      <c r="U253" s="57">
        <v>525336100</v>
      </c>
      <c r="V253" s="57"/>
      <c r="W253" s="57"/>
      <c r="X253" s="57"/>
      <c r="Y253" s="57"/>
      <c r="Z253" s="57"/>
      <c r="AA253" s="57"/>
      <c r="AB253" s="57"/>
      <c r="AC253" s="57"/>
      <c r="AD253" s="57"/>
      <c r="AE253" s="57"/>
      <c r="AF253" s="405"/>
      <c r="AG253" s="1088"/>
      <c r="AH253" s="1106"/>
      <c r="AI253" s="1106"/>
      <c r="AJ253" s="1106"/>
      <c r="AK253" s="1106"/>
      <c r="AL253" s="1106"/>
      <c r="AM253" s="1106"/>
      <c r="AN253" s="1119"/>
      <c r="AO253" s="1119"/>
      <c r="AP253" s="1119"/>
      <c r="AQ253" s="1119"/>
      <c r="AR253" s="1119"/>
      <c r="AS253" s="1119"/>
      <c r="AT253" s="1119"/>
      <c r="AU253" s="1119"/>
      <c r="AV253" s="1119"/>
      <c r="AW253" s="1119"/>
      <c r="AX253" s="1119"/>
      <c r="AY253" s="1122"/>
    </row>
    <row r="254" spans="1:51" s="208" customFormat="1" ht="33" customHeight="1" thickBot="1">
      <c r="A254" s="1102"/>
      <c r="B254" s="1103"/>
      <c r="C254" s="1104"/>
      <c r="D254" s="161" t="s">
        <v>36</v>
      </c>
      <c r="E254" s="166">
        <v>5288253139</v>
      </c>
      <c r="F254" s="166">
        <v>5288253139</v>
      </c>
      <c r="G254" s="166">
        <v>5288253139</v>
      </c>
      <c r="H254" s="169">
        <v>5288253139</v>
      </c>
      <c r="I254" s="169"/>
      <c r="J254" s="169"/>
      <c r="K254" s="169"/>
      <c r="L254" s="185"/>
      <c r="M254" s="169"/>
      <c r="N254" s="169"/>
      <c r="O254" s="169"/>
      <c r="P254" s="169"/>
      <c r="Q254" s="169"/>
      <c r="R254" s="406"/>
      <c r="S254" s="167"/>
      <c r="T254" s="166">
        <v>287863134</v>
      </c>
      <c r="U254" s="169">
        <v>3167092100</v>
      </c>
      <c r="V254" s="169"/>
      <c r="W254" s="169"/>
      <c r="X254" s="169"/>
      <c r="Y254" s="169"/>
      <c r="Z254" s="169"/>
      <c r="AA254" s="169"/>
      <c r="AB254" s="169"/>
      <c r="AC254" s="169"/>
      <c r="AD254" s="169"/>
      <c r="AE254" s="169"/>
      <c r="AF254" s="407"/>
      <c r="AG254" s="1089"/>
      <c r="AH254" s="1107"/>
      <c r="AI254" s="1107"/>
      <c r="AJ254" s="1107"/>
      <c r="AK254" s="1107"/>
      <c r="AL254" s="1107"/>
      <c r="AM254" s="1107"/>
      <c r="AN254" s="1120"/>
      <c r="AO254" s="1120"/>
      <c r="AP254" s="1120"/>
      <c r="AQ254" s="1120"/>
      <c r="AR254" s="1120"/>
      <c r="AS254" s="1120"/>
      <c r="AT254" s="1120"/>
      <c r="AU254" s="1120"/>
      <c r="AV254" s="1120"/>
      <c r="AW254" s="1120"/>
      <c r="AX254" s="1120"/>
      <c r="AY254" s="1123"/>
    </row>
    <row r="255" spans="1:51">
      <c r="A255" s="39"/>
      <c r="B255" s="39"/>
      <c r="C255" s="39"/>
      <c r="D255" s="39"/>
      <c r="E255" s="40"/>
      <c r="F255" s="40"/>
      <c r="G255" s="40"/>
      <c r="H255" s="40"/>
      <c r="I255" s="40"/>
      <c r="J255" s="40"/>
      <c r="K255" s="40"/>
      <c r="L255" s="40"/>
      <c r="M255" s="40"/>
      <c r="N255" s="40"/>
      <c r="O255" s="40"/>
      <c r="P255" s="40"/>
      <c r="Q255" s="40"/>
      <c r="R255" s="408"/>
      <c r="S255" s="40"/>
      <c r="T255" s="40"/>
      <c r="U255" s="40"/>
      <c r="V255" s="40"/>
      <c r="W255" s="40"/>
      <c r="X255" s="40"/>
      <c r="Y255" s="40"/>
      <c r="Z255" s="40"/>
      <c r="AA255" s="40"/>
      <c r="AB255" s="40"/>
      <c r="AC255" s="40"/>
      <c r="AD255" s="40"/>
      <c r="AE255" s="39"/>
      <c r="AF255" s="39"/>
      <c r="AG255" s="39"/>
      <c r="AH255" s="39"/>
      <c r="AI255" s="39"/>
      <c r="AJ255" s="39"/>
      <c r="AK255" s="39"/>
      <c r="AL255" s="39"/>
      <c r="AM255" s="39"/>
      <c r="AN255" s="39"/>
      <c r="AO255" s="39"/>
      <c r="AP255" s="71"/>
      <c r="AQ255" s="71"/>
      <c r="AR255" s="39"/>
      <c r="AS255" s="39"/>
      <c r="AT255" s="39"/>
      <c r="AU255" s="39"/>
      <c r="AV255" s="39"/>
      <c r="AW255" s="39"/>
      <c r="AX255" s="71"/>
    </row>
    <row r="256" spans="1:51" ht="18">
      <c r="A256" s="41" t="s">
        <v>40</v>
      </c>
      <c r="B256" s="39"/>
      <c r="C256" s="39"/>
      <c r="D256" s="39"/>
      <c r="E256" s="40"/>
      <c r="F256" s="40"/>
      <c r="G256" s="40"/>
      <c r="H256" s="40"/>
      <c r="I256" s="40"/>
      <c r="J256" s="40"/>
      <c r="K256" s="40"/>
      <c r="L256" s="40"/>
      <c r="M256" s="40"/>
      <c r="N256" s="40"/>
      <c r="O256" s="40"/>
      <c r="P256" s="40"/>
      <c r="Q256" s="40"/>
      <c r="R256" s="408"/>
      <c r="S256" s="40"/>
      <c r="T256" s="40"/>
      <c r="U256" s="40"/>
      <c r="V256" s="40"/>
      <c r="W256" s="40"/>
      <c r="X256" s="40"/>
      <c r="Y256" s="40"/>
      <c r="Z256" s="40"/>
      <c r="AA256" s="40"/>
      <c r="AB256" s="40"/>
      <c r="AC256" s="40"/>
      <c r="AD256" s="40"/>
      <c r="AE256" s="39"/>
      <c r="AF256" s="39"/>
      <c r="AG256" s="39"/>
      <c r="AH256" s="39"/>
      <c r="AI256" s="39"/>
      <c r="AJ256" s="42"/>
      <c r="AK256" s="42"/>
      <c r="AL256" s="42"/>
      <c r="AM256" s="42"/>
      <c r="AN256" s="42"/>
      <c r="AO256" s="42"/>
      <c r="AP256" s="72"/>
      <c r="AQ256" s="72"/>
      <c r="AR256" s="43"/>
      <c r="AS256" s="43"/>
      <c r="AT256" s="43"/>
      <c r="AU256" s="43"/>
      <c r="AV256" s="43"/>
      <c r="AW256" s="43"/>
      <c r="AX256" s="43"/>
    </row>
    <row r="257" spans="1:50" ht="33" customHeight="1">
      <c r="A257" s="363" t="s">
        <v>41</v>
      </c>
      <c r="B257" s="1124" t="s">
        <v>42</v>
      </c>
      <c r="C257" s="1125"/>
      <c r="D257" s="1126"/>
      <c r="E257" s="1127" t="s">
        <v>43</v>
      </c>
      <c r="F257" s="1127"/>
      <c r="G257" s="1127"/>
      <c r="H257" s="1127"/>
      <c r="I257" s="1127"/>
      <c r="J257" s="1127"/>
      <c r="K257" s="1127"/>
      <c r="L257" s="1127"/>
      <c r="M257" s="1127"/>
      <c r="N257" s="1127"/>
      <c r="O257" s="1127"/>
      <c r="P257" s="1127"/>
      <c r="Q257" s="1127"/>
      <c r="R257" s="1127"/>
      <c r="S257" s="39"/>
      <c r="T257" s="39"/>
      <c r="U257" s="39"/>
      <c r="V257" s="39"/>
      <c r="W257" s="39"/>
      <c r="X257" s="39"/>
      <c r="Y257" s="39"/>
      <c r="Z257" s="39"/>
      <c r="AA257" s="39"/>
      <c r="AB257" s="39"/>
      <c r="AC257" s="39"/>
      <c r="AD257" s="39"/>
      <c r="AE257" s="39"/>
      <c r="AF257" s="39"/>
      <c r="AG257" s="39"/>
      <c r="AH257" s="39"/>
      <c r="AI257" s="39"/>
      <c r="AJ257" s="42"/>
      <c r="AK257" s="42"/>
      <c r="AL257" s="42"/>
      <c r="AM257" s="42"/>
      <c r="AN257" s="42"/>
      <c r="AO257" s="42"/>
      <c r="AP257" s="72"/>
      <c r="AQ257" s="72"/>
      <c r="AR257" s="42"/>
      <c r="AS257" s="42"/>
      <c r="AT257" s="42"/>
      <c r="AU257" s="42"/>
      <c r="AV257" s="42"/>
      <c r="AW257" s="42"/>
      <c r="AX257" s="72"/>
    </row>
    <row r="258" spans="1:50" ht="45" customHeight="1">
      <c r="A258" s="349">
        <v>12</v>
      </c>
      <c r="B258" s="1114" t="s">
        <v>120</v>
      </c>
      <c r="C258" s="1115"/>
      <c r="D258" s="1116"/>
      <c r="E258" s="1117" t="s">
        <v>122</v>
      </c>
      <c r="F258" s="1117"/>
      <c r="G258" s="1117"/>
      <c r="H258" s="1117"/>
      <c r="I258" s="1117"/>
      <c r="J258" s="1117"/>
      <c r="K258" s="1117"/>
      <c r="L258" s="1117"/>
      <c r="M258" s="1117"/>
      <c r="N258" s="1117"/>
      <c r="O258" s="1117"/>
      <c r="P258" s="1117"/>
      <c r="Q258" s="1117"/>
      <c r="R258" s="1117"/>
      <c r="S258" s="39"/>
      <c r="T258" s="39"/>
      <c r="U258" s="39"/>
      <c r="V258" s="39"/>
      <c r="W258" s="39"/>
      <c r="X258" s="39"/>
      <c r="Y258" s="39"/>
      <c r="Z258" s="39"/>
      <c r="AA258" s="39"/>
      <c r="AB258" s="39"/>
      <c r="AC258" s="39"/>
      <c r="AD258" s="39"/>
      <c r="AE258" s="39"/>
      <c r="AF258" s="39"/>
      <c r="AG258" s="39"/>
      <c r="AH258" s="39"/>
      <c r="AI258" s="39"/>
      <c r="AJ258" s="42"/>
      <c r="AK258" s="42"/>
      <c r="AL258" s="42"/>
      <c r="AM258" s="42"/>
      <c r="AN258" s="42"/>
      <c r="AO258" s="42"/>
      <c r="AP258" s="72"/>
      <c r="AQ258" s="72"/>
      <c r="AR258" s="42"/>
      <c r="AS258" s="42"/>
      <c r="AT258" s="42"/>
      <c r="AU258" s="42"/>
      <c r="AV258" s="42"/>
      <c r="AW258" s="42"/>
      <c r="AX258" s="72"/>
    </row>
    <row r="259" spans="1:50" ht="45" customHeight="1">
      <c r="A259" s="349">
        <v>13</v>
      </c>
      <c r="B259" s="1114" t="s">
        <v>291</v>
      </c>
      <c r="C259" s="1115"/>
      <c r="D259" s="1116"/>
      <c r="E259" s="1117" t="s">
        <v>292</v>
      </c>
      <c r="F259" s="1117"/>
      <c r="G259" s="1117"/>
      <c r="H259" s="1117"/>
      <c r="I259" s="1117"/>
      <c r="J259" s="1117"/>
      <c r="K259" s="1117"/>
      <c r="L259" s="1117"/>
      <c r="M259" s="1117"/>
      <c r="N259" s="1117"/>
      <c r="O259" s="1117"/>
      <c r="P259" s="1117"/>
      <c r="Q259" s="1117"/>
      <c r="R259" s="1117"/>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71"/>
      <c r="AQ259" s="71"/>
      <c r="AR259" s="39"/>
      <c r="AS259" s="39"/>
      <c r="AT259" s="39"/>
      <c r="AU259" s="39"/>
      <c r="AV259" s="39"/>
      <c r="AW259" s="39"/>
      <c r="AX259" s="71"/>
    </row>
    <row r="260" spans="1:50">
      <c r="A260" s="44"/>
      <c r="B260" s="44"/>
      <c r="C260" s="44"/>
      <c r="D260" s="44"/>
      <c r="E260" s="44"/>
      <c r="F260" s="44"/>
      <c r="G260" s="44"/>
      <c r="H260" s="44"/>
      <c r="I260" s="44"/>
      <c r="J260" s="44"/>
      <c r="K260" s="44"/>
      <c r="L260" s="44"/>
      <c r="M260" s="44"/>
      <c r="N260" s="44"/>
      <c r="O260" s="44"/>
      <c r="P260" s="44"/>
      <c r="Q260" s="44"/>
      <c r="R260" s="409"/>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73"/>
      <c r="AQ260" s="73"/>
      <c r="AR260" s="44"/>
      <c r="AS260" s="44"/>
      <c r="AT260" s="44"/>
      <c r="AU260" s="44"/>
      <c r="AV260" s="44"/>
      <c r="AW260" s="44"/>
      <c r="AX260" s="73"/>
    </row>
    <row r="261" spans="1:50">
      <c r="A261" s="44"/>
      <c r="B261" s="44"/>
      <c r="C261" s="44"/>
      <c r="D261" s="44"/>
      <c r="E261" s="44"/>
      <c r="F261" s="44"/>
      <c r="G261" s="44"/>
      <c r="H261" s="44"/>
      <c r="I261" s="44"/>
      <c r="J261" s="44"/>
      <c r="K261" s="44"/>
      <c r="L261" s="44"/>
      <c r="M261" s="44"/>
      <c r="N261" s="44"/>
      <c r="O261" s="44"/>
      <c r="P261" s="44"/>
      <c r="Q261" s="44"/>
      <c r="R261" s="409"/>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73"/>
      <c r="AQ261" s="73"/>
      <c r="AR261" s="44"/>
      <c r="AS261" s="44"/>
      <c r="AT261" s="44"/>
      <c r="AU261" s="44"/>
      <c r="AV261" s="44"/>
      <c r="AW261" s="44"/>
      <c r="AX261" s="73"/>
    </row>
    <row r="262" spans="1:50">
      <c r="A262" s="44"/>
      <c r="B262" s="44"/>
      <c r="C262" s="44"/>
      <c r="D262" s="44"/>
      <c r="E262" s="45"/>
      <c r="F262" s="45"/>
      <c r="G262" s="45"/>
      <c r="H262" s="45"/>
      <c r="I262" s="45"/>
      <c r="J262" s="45"/>
      <c r="K262" s="45"/>
      <c r="L262" s="45"/>
      <c r="M262" s="45"/>
      <c r="N262" s="45"/>
      <c r="O262" s="45"/>
      <c r="P262" s="45"/>
      <c r="Q262" s="45"/>
      <c r="R262" s="409"/>
      <c r="S262" s="45"/>
      <c r="T262" s="45"/>
      <c r="U262" s="45"/>
      <c r="V262" s="45"/>
      <c r="W262" s="45"/>
      <c r="X262" s="45"/>
      <c r="Y262" s="45"/>
      <c r="Z262" s="45"/>
      <c r="AA262" s="45"/>
      <c r="AB262" s="45"/>
      <c r="AC262" s="45"/>
      <c r="AD262" s="45"/>
      <c r="AE262" s="44"/>
      <c r="AF262" s="44"/>
      <c r="AG262" s="44"/>
      <c r="AH262" s="44"/>
      <c r="AI262" s="44"/>
      <c r="AJ262" s="44"/>
      <c r="AK262" s="44"/>
      <c r="AL262" s="44"/>
      <c r="AM262" s="44"/>
      <c r="AN262" s="44"/>
      <c r="AO262" s="44"/>
      <c r="AP262" s="73"/>
      <c r="AQ262" s="73"/>
      <c r="AR262" s="44"/>
      <c r="AS262" s="44"/>
      <c r="AT262" s="44"/>
      <c r="AU262" s="44"/>
      <c r="AV262" s="44"/>
      <c r="AW262" s="44"/>
      <c r="AX262" s="73"/>
    </row>
    <row r="263" spans="1:50" ht="15.75">
      <c r="A263" s="44"/>
      <c r="B263" s="44"/>
      <c r="C263" s="44"/>
      <c r="D263" s="44"/>
      <c r="E263" s="74"/>
      <c r="F263" s="74"/>
      <c r="G263" s="74"/>
      <c r="H263" s="74"/>
      <c r="I263" s="74"/>
      <c r="J263" s="74"/>
      <c r="K263" s="74"/>
      <c r="L263" s="74"/>
      <c r="M263" s="74"/>
      <c r="N263" s="74"/>
      <c r="O263" s="74"/>
      <c r="P263" s="74"/>
      <c r="Q263" s="74"/>
      <c r="R263" s="409"/>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73"/>
      <c r="AQ263" s="73"/>
      <c r="AR263" s="44"/>
      <c r="AS263" s="44"/>
      <c r="AT263" s="44"/>
      <c r="AU263" s="44"/>
      <c r="AV263" s="44"/>
      <c r="AW263" s="44"/>
      <c r="AX263" s="73"/>
    </row>
    <row r="264" spans="1:50">
      <c r="A264" s="44"/>
      <c r="B264" s="44"/>
      <c r="C264" s="44"/>
      <c r="D264" s="44"/>
      <c r="E264" s="44"/>
      <c r="F264" s="44"/>
      <c r="G264" s="44"/>
      <c r="H264" s="44"/>
      <c r="I264" s="44"/>
      <c r="J264" s="44"/>
      <c r="K264" s="44"/>
      <c r="L264" s="44"/>
      <c r="M264" s="44"/>
      <c r="N264" s="44"/>
      <c r="O264" s="44"/>
      <c r="P264" s="44"/>
      <c r="Q264" s="44"/>
      <c r="R264" s="409"/>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73"/>
      <c r="AQ264" s="73"/>
      <c r="AR264" s="44"/>
      <c r="AS264" s="44"/>
      <c r="AT264" s="44"/>
      <c r="AU264" s="44"/>
      <c r="AV264" s="44"/>
      <c r="AW264" s="44"/>
      <c r="AX264" s="73"/>
    </row>
    <row r="265" spans="1:50">
      <c r="A265" s="44"/>
      <c r="B265" s="44"/>
      <c r="C265" s="44"/>
      <c r="D265" s="44"/>
      <c r="E265" s="45"/>
      <c r="F265" s="45"/>
      <c r="G265" s="45"/>
      <c r="H265" s="45"/>
      <c r="I265" s="45"/>
      <c r="J265" s="45"/>
      <c r="K265" s="45"/>
      <c r="L265" s="45"/>
      <c r="M265" s="45"/>
      <c r="N265" s="45"/>
      <c r="O265" s="45"/>
      <c r="P265" s="45"/>
      <c r="Q265" s="45"/>
      <c r="R265" s="409"/>
      <c r="S265" s="45"/>
      <c r="T265" s="45"/>
      <c r="U265" s="45"/>
      <c r="V265" s="45"/>
      <c r="W265" s="45"/>
      <c r="X265" s="45"/>
      <c r="Y265" s="45"/>
      <c r="Z265" s="45"/>
      <c r="AA265" s="45"/>
      <c r="AB265" s="45"/>
      <c r="AC265" s="45"/>
      <c r="AD265" s="45"/>
      <c r="AE265" s="44"/>
      <c r="AF265" s="44"/>
      <c r="AG265" s="44"/>
      <c r="AH265" s="44"/>
      <c r="AI265" s="44"/>
      <c r="AJ265" s="44"/>
      <c r="AK265" s="44"/>
      <c r="AL265" s="44"/>
      <c r="AM265" s="44"/>
      <c r="AN265" s="44"/>
      <c r="AO265" s="44"/>
      <c r="AP265" s="73"/>
      <c r="AQ265" s="73"/>
      <c r="AR265" s="44"/>
      <c r="AS265" s="44"/>
      <c r="AT265" s="44"/>
      <c r="AU265" s="44"/>
      <c r="AV265" s="44"/>
      <c r="AW265" s="44"/>
      <c r="AX265" s="73"/>
    </row>
    <row r="266" spans="1:50">
      <c r="A266" s="44"/>
      <c r="B266" s="44"/>
      <c r="C266" s="44"/>
      <c r="D266" s="44"/>
      <c r="E266" s="44"/>
      <c r="F266" s="44"/>
      <c r="G266" s="44"/>
      <c r="H266" s="44"/>
      <c r="I266" s="44"/>
      <c r="J266" s="44"/>
      <c r="K266" s="44"/>
      <c r="L266" s="44"/>
      <c r="M266" s="44"/>
      <c r="N266" s="44"/>
      <c r="O266" s="44"/>
      <c r="P266" s="44"/>
      <c r="Q266" s="44"/>
      <c r="R266" s="409"/>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73"/>
      <c r="AQ266" s="73"/>
      <c r="AR266" s="44"/>
      <c r="AS266" s="44"/>
      <c r="AT266" s="44"/>
      <c r="AU266" s="44"/>
      <c r="AV266" s="44"/>
      <c r="AW266" s="44"/>
      <c r="AX266" s="73"/>
    </row>
    <row r="267" spans="1:50">
      <c r="A267" s="44"/>
      <c r="B267" s="44"/>
      <c r="C267" s="44"/>
      <c r="D267" s="44"/>
      <c r="E267" s="44"/>
      <c r="F267" s="44"/>
      <c r="G267" s="44"/>
      <c r="H267" s="44"/>
      <c r="I267" s="44"/>
      <c r="J267" s="44"/>
      <c r="K267" s="44"/>
      <c r="L267" s="44"/>
      <c r="M267" s="44"/>
      <c r="N267" s="44"/>
      <c r="O267" s="44"/>
      <c r="P267" s="44"/>
      <c r="Q267" s="44"/>
      <c r="R267" s="409"/>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73"/>
      <c r="AQ267" s="73"/>
      <c r="AR267" s="44"/>
      <c r="AS267" s="44"/>
      <c r="AT267" s="44"/>
      <c r="AU267" s="44"/>
      <c r="AV267" s="44"/>
      <c r="AW267" s="44"/>
      <c r="AX267" s="73"/>
    </row>
    <row r="268" spans="1:50">
      <c r="A268" s="44"/>
      <c r="B268" s="44"/>
      <c r="C268" s="44"/>
      <c r="D268" s="44"/>
      <c r="E268" s="44"/>
      <c r="F268" s="44"/>
      <c r="G268" s="44"/>
      <c r="H268" s="44"/>
      <c r="I268" s="44"/>
      <c r="J268" s="44"/>
      <c r="K268" s="44"/>
      <c r="L268" s="44"/>
      <c r="M268" s="44"/>
      <c r="N268" s="44"/>
      <c r="O268" s="44"/>
      <c r="P268" s="44"/>
      <c r="Q268" s="44"/>
      <c r="R268" s="409"/>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73"/>
      <c r="AQ268" s="73"/>
      <c r="AR268" s="44"/>
      <c r="AS268" s="44"/>
      <c r="AT268" s="44"/>
      <c r="AU268" s="44"/>
      <c r="AV268" s="44"/>
      <c r="AW268" s="44"/>
      <c r="AX268" s="73"/>
    </row>
    <row r="269" spans="1:50">
      <c r="A269" s="44"/>
      <c r="B269" s="44"/>
      <c r="C269" s="44"/>
      <c r="D269" s="44"/>
      <c r="E269" s="44"/>
      <c r="F269" s="44"/>
      <c r="G269" s="44"/>
      <c r="H269" s="44"/>
      <c r="I269" s="44"/>
      <c r="J269" s="44"/>
      <c r="K269" s="44"/>
      <c r="L269" s="44"/>
      <c r="M269" s="44"/>
      <c r="N269" s="44"/>
      <c r="O269" s="44"/>
      <c r="P269" s="44"/>
      <c r="Q269" s="44"/>
      <c r="R269" s="409"/>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73"/>
      <c r="AQ269" s="73"/>
      <c r="AR269" s="44"/>
      <c r="AS269" s="44"/>
      <c r="AT269" s="44"/>
      <c r="AU269" s="44"/>
      <c r="AV269" s="44"/>
      <c r="AW269" s="44"/>
      <c r="AX269" s="73"/>
    </row>
    <row r="270" spans="1:50">
      <c r="A270" s="44"/>
      <c r="B270" s="44"/>
      <c r="C270" s="44"/>
      <c r="D270" s="44"/>
      <c r="E270" s="44"/>
      <c r="F270" s="44"/>
      <c r="G270" s="44"/>
      <c r="H270" s="44"/>
      <c r="I270" s="44"/>
      <c r="J270" s="44"/>
      <c r="K270" s="44"/>
      <c r="L270" s="44"/>
      <c r="M270" s="44"/>
      <c r="N270" s="44"/>
      <c r="O270" s="44"/>
      <c r="P270" s="44"/>
      <c r="Q270" s="44"/>
      <c r="R270" s="409"/>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73"/>
      <c r="AQ270" s="73"/>
      <c r="AR270" s="44"/>
      <c r="AS270" s="44"/>
      <c r="AT270" s="44"/>
      <c r="AU270" s="44"/>
      <c r="AV270" s="44"/>
      <c r="AW270" s="44"/>
      <c r="AX270" s="73"/>
    </row>
    <row r="271" spans="1:50">
      <c r="A271" s="44"/>
      <c r="B271" s="44"/>
      <c r="C271" s="44"/>
      <c r="D271" s="44"/>
      <c r="E271" s="44"/>
      <c r="F271" s="44"/>
      <c r="G271" s="44"/>
      <c r="H271" s="44"/>
      <c r="I271" s="44"/>
      <c r="J271" s="44"/>
      <c r="K271" s="44"/>
      <c r="L271" s="44"/>
      <c r="M271" s="44"/>
      <c r="N271" s="44"/>
      <c r="O271" s="44"/>
      <c r="P271" s="44"/>
      <c r="Q271" s="44"/>
      <c r="R271" s="409"/>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73"/>
      <c r="AQ271" s="73"/>
      <c r="AR271" s="44"/>
      <c r="AS271" s="44"/>
      <c r="AT271" s="44"/>
      <c r="AU271" s="44"/>
      <c r="AV271" s="44"/>
      <c r="AW271" s="44"/>
      <c r="AX271" s="73"/>
    </row>
    <row r="272" spans="1:50">
      <c r="A272" s="44"/>
      <c r="B272" s="44"/>
      <c r="C272" s="44"/>
      <c r="D272" s="44"/>
      <c r="E272" s="44"/>
      <c r="F272" s="44"/>
      <c r="G272" s="44"/>
      <c r="H272" s="44"/>
      <c r="I272" s="44"/>
      <c r="J272" s="44"/>
      <c r="K272" s="44"/>
      <c r="L272" s="44"/>
      <c r="M272" s="44"/>
      <c r="N272" s="44"/>
      <c r="O272" s="44"/>
      <c r="P272" s="44"/>
      <c r="Q272" s="44"/>
      <c r="R272" s="409"/>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73"/>
      <c r="AQ272" s="73"/>
      <c r="AR272" s="44"/>
      <c r="AS272" s="44"/>
      <c r="AT272" s="44"/>
      <c r="AU272" s="44"/>
      <c r="AV272" s="44"/>
      <c r="AW272" s="44"/>
      <c r="AX272" s="73"/>
    </row>
    <row r="273" spans="18:50">
      <c r="R273" s="409"/>
      <c r="S273" s="44"/>
      <c r="T273" s="44"/>
      <c r="U273" s="44"/>
      <c r="V273" s="44"/>
      <c r="W273" s="44"/>
      <c r="X273" s="44"/>
      <c r="Y273" s="44"/>
      <c r="Z273" s="44"/>
      <c r="AA273" s="44"/>
      <c r="AB273" s="44"/>
      <c r="AC273" s="44"/>
      <c r="AD273" s="44"/>
    </row>
    <row r="274" spans="18:50">
      <c r="R274" s="409"/>
      <c r="S274" s="44"/>
      <c r="T274" s="44"/>
      <c r="U274" s="44"/>
      <c r="V274" s="44"/>
      <c r="W274" s="44"/>
      <c r="X274" s="44"/>
      <c r="Y274" s="44"/>
      <c r="Z274" s="44"/>
      <c r="AA274" s="44"/>
      <c r="AB274" s="44"/>
      <c r="AC274" s="44"/>
      <c r="AD274" s="44"/>
    </row>
    <row r="275" spans="18:50">
      <c r="R275" s="409"/>
      <c r="S275" s="44"/>
      <c r="T275" s="44"/>
      <c r="U275" s="44"/>
      <c r="V275" s="44"/>
      <c r="W275" s="44"/>
      <c r="X275" s="44"/>
      <c r="Y275" s="44"/>
      <c r="Z275" s="44"/>
      <c r="AA275" s="44"/>
      <c r="AB275" s="44"/>
      <c r="AC275" s="44"/>
      <c r="AD275" s="44"/>
    </row>
    <row r="276" spans="18:50">
      <c r="R276" s="409"/>
      <c r="S276" s="44"/>
      <c r="T276" s="44"/>
      <c r="U276" s="44"/>
      <c r="V276" s="44"/>
      <c r="W276" s="44"/>
      <c r="X276" s="44"/>
      <c r="Y276" s="44"/>
      <c r="Z276" s="44"/>
      <c r="AA276" s="44"/>
      <c r="AB276" s="44"/>
      <c r="AC276" s="44"/>
      <c r="AD276" s="44"/>
    </row>
    <row r="277" spans="18:50">
      <c r="R277" s="409"/>
      <c r="S277" s="44"/>
      <c r="T277" s="44"/>
      <c r="U277" s="44"/>
      <c r="V277" s="44"/>
      <c r="W277" s="44"/>
      <c r="X277" s="44"/>
      <c r="Y277" s="44"/>
      <c r="Z277" s="44"/>
      <c r="AA277" s="44"/>
      <c r="AB277" s="44"/>
      <c r="AC277" s="44"/>
      <c r="AD277" s="44"/>
    </row>
    <row r="278" spans="18:50">
      <c r="R278" s="409"/>
      <c r="S278" s="44"/>
      <c r="T278" s="44"/>
      <c r="U278" s="44"/>
      <c r="V278" s="44"/>
      <c r="W278" s="44"/>
      <c r="X278" s="44"/>
      <c r="Y278" s="44"/>
      <c r="Z278" s="44"/>
      <c r="AA278" s="44"/>
      <c r="AB278" s="44"/>
      <c r="AC278" s="44"/>
      <c r="AD278" s="44"/>
    </row>
    <row r="279" spans="18:50">
      <c r="R279" s="409"/>
      <c r="S279" s="44"/>
      <c r="T279" s="44"/>
      <c r="U279" s="44"/>
      <c r="V279" s="44"/>
      <c r="W279" s="44"/>
      <c r="X279" s="44"/>
      <c r="Y279" s="44"/>
      <c r="Z279" s="44"/>
      <c r="AA279" s="44"/>
      <c r="AB279" s="44"/>
      <c r="AC279" s="44"/>
      <c r="AD279" s="44"/>
    </row>
    <row r="280" spans="18:50">
      <c r="R280" s="409"/>
      <c r="S280" s="44"/>
      <c r="T280" s="44"/>
      <c r="U280" s="44"/>
      <c r="V280" s="44"/>
      <c r="W280" s="44"/>
      <c r="X280" s="44"/>
      <c r="Y280" s="44"/>
      <c r="Z280" s="44"/>
      <c r="AA280" s="44"/>
      <c r="AB280" s="44"/>
      <c r="AC280" s="44"/>
      <c r="AD280" s="44"/>
    </row>
    <row r="281" spans="18:50">
      <c r="R281" s="409"/>
      <c r="S281" s="44"/>
      <c r="T281" s="44"/>
      <c r="U281" s="44"/>
      <c r="V281" s="44"/>
      <c r="W281" s="44"/>
      <c r="X281" s="44"/>
      <c r="Y281" s="44"/>
      <c r="Z281" s="44"/>
      <c r="AA281" s="44"/>
      <c r="AB281" s="44"/>
      <c r="AC281" s="44"/>
      <c r="AD281" s="44"/>
      <c r="AP281"/>
      <c r="AQ281"/>
      <c r="AX281"/>
    </row>
    <row r="282" spans="18:50">
      <c r="R282" s="409"/>
      <c r="S282" s="44"/>
      <c r="T282" s="44"/>
      <c r="U282" s="44"/>
      <c r="V282" s="44"/>
      <c r="W282" s="44"/>
      <c r="X282" s="44"/>
      <c r="Y282" s="44"/>
      <c r="Z282" s="44"/>
      <c r="AA282" s="44"/>
      <c r="AB282" s="44"/>
      <c r="AC282" s="44"/>
      <c r="AD282" s="44"/>
      <c r="AP282"/>
      <c r="AQ282"/>
      <c r="AX282"/>
    </row>
    <row r="283" spans="18:50">
      <c r="R283" s="409"/>
      <c r="S283" s="44"/>
      <c r="T283" s="44"/>
      <c r="U283" s="44"/>
      <c r="V283" s="44"/>
      <c r="W283" s="44"/>
      <c r="X283" s="44"/>
      <c r="Y283" s="44"/>
      <c r="Z283" s="44"/>
      <c r="AA283" s="44"/>
      <c r="AB283" s="44"/>
      <c r="AC283" s="44"/>
      <c r="AD283" s="44"/>
      <c r="AP283"/>
      <c r="AQ283"/>
      <c r="AX283"/>
    </row>
    <row r="284" spans="18:50">
      <c r="R284" s="409"/>
      <c r="S284" s="44"/>
      <c r="T284" s="44"/>
      <c r="U284" s="44"/>
      <c r="V284" s="44"/>
      <c r="W284" s="44"/>
      <c r="X284" s="44"/>
      <c r="Y284" s="44"/>
      <c r="Z284" s="44"/>
      <c r="AA284" s="44"/>
      <c r="AB284" s="44"/>
      <c r="AC284" s="44"/>
      <c r="AD284" s="44"/>
      <c r="AP284"/>
      <c r="AQ284"/>
      <c r="AX284"/>
    </row>
    <row r="285" spans="18:50">
      <c r="R285" s="409"/>
      <c r="S285" s="44"/>
      <c r="T285" s="44"/>
      <c r="U285" s="44"/>
      <c r="V285" s="44"/>
      <c r="W285" s="44"/>
      <c r="X285" s="44"/>
      <c r="Y285" s="44"/>
      <c r="Z285" s="44"/>
      <c r="AA285" s="44"/>
      <c r="AB285" s="44"/>
      <c r="AC285" s="44"/>
      <c r="AD285" s="44"/>
      <c r="AP285"/>
      <c r="AQ285"/>
      <c r="AX285"/>
    </row>
    <row r="286" spans="18:50">
      <c r="R286" s="409"/>
      <c r="S286" s="44"/>
      <c r="T286" s="44"/>
      <c r="U286" s="44"/>
      <c r="V286" s="44"/>
      <c r="W286" s="44"/>
      <c r="X286" s="44"/>
      <c r="Y286" s="44"/>
      <c r="Z286" s="44"/>
      <c r="AA286" s="44"/>
      <c r="AB286" s="44"/>
      <c r="AC286" s="44"/>
      <c r="AD286" s="44"/>
      <c r="AP286"/>
      <c r="AQ286"/>
      <c r="AX286"/>
    </row>
    <row r="287" spans="18:50">
      <c r="R287" s="409"/>
      <c r="S287" s="44"/>
      <c r="T287" s="44"/>
      <c r="U287" s="44"/>
      <c r="V287" s="44"/>
      <c r="W287" s="44"/>
      <c r="X287" s="44"/>
      <c r="Y287" s="44"/>
      <c r="Z287" s="44"/>
      <c r="AA287" s="44"/>
      <c r="AB287" s="44"/>
      <c r="AC287" s="44"/>
      <c r="AD287" s="44"/>
      <c r="AP287"/>
      <c r="AQ287"/>
      <c r="AX287"/>
    </row>
    <row r="288" spans="18:50">
      <c r="R288" s="409"/>
      <c r="S288" s="44"/>
      <c r="T288" s="44"/>
      <c r="U288" s="44"/>
      <c r="V288" s="44"/>
      <c r="W288" s="44"/>
      <c r="X288" s="44"/>
      <c r="Y288" s="44"/>
      <c r="Z288" s="44"/>
      <c r="AA288" s="44"/>
      <c r="AB288" s="44"/>
      <c r="AC288" s="44"/>
      <c r="AD288" s="44"/>
      <c r="AP288"/>
      <c r="AQ288"/>
      <c r="AX288"/>
    </row>
    <row r="289" spans="18:50">
      <c r="R289" s="409"/>
      <c r="S289" s="44"/>
      <c r="T289" s="44"/>
      <c r="U289" s="44"/>
      <c r="V289" s="44"/>
      <c r="W289" s="44"/>
      <c r="X289" s="44"/>
      <c r="Y289" s="44"/>
      <c r="Z289" s="44"/>
      <c r="AA289" s="44"/>
      <c r="AB289" s="44"/>
      <c r="AC289" s="44"/>
      <c r="AD289" s="44"/>
      <c r="AP289"/>
      <c r="AQ289"/>
      <c r="AX289"/>
    </row>
    <row r="290" spans="18:50">
      <c r="R290" s="409"/>
      <c r="S290" s="44"/>
      <c r="T290" s="44"/>
      <c r="U290" s="44"/>
      <c r="V290" s="44"/>
      <c r="W290" s="44"/>
      <c r="X290" s="44"/>
      <c r="Y290" s="44"/>
      <c r="Z290" s="44"/>
      <c r="AA290" s="44"/>
      <c r="AB290" s="44"/>
      <c r="AC290" s="44"/>
      <c r="AD290" s="44"/>
      <c r="AP290"/>
      <c r="AQ290"/>
      <c r="AX290"/>
    </row>
    <row r="291" spans="18:50">
      <c r="R291" s="409"/>
      <c r="S291" s="44"/>
      <c r="T291" s="44"/>
      <c r="U291" s="44"/>
      <c r="V291" s="44"/>
      <c r="W291" s="44"/>
      <c r="X291" s="44"/>
      <c r="Y291" s="44"/>
      <c r="Z291" s="44"/>
      <c r="AA291" s="44"/>
      <c r="AB291" s="44"/>
      <c r="AC291" s="44"/>
      <c r="AD291" s="44"/>
      <c r="AP291"/>
      <c r="AQ291"/>
      <c r="AX291"/>
    </row>
    <row r="292" spans="18:50">
      <c r="R292" s="409"/>
      <c r="S292" s="44"/>
      <c r="T292" s="44"/>
      <c r="U292" s="44"/>
      <c r="V292" s="44"/>
      <c r="W292" s="44"/>
      <c r="X292" s="44"/>
      <c r="Y292" s="44"/>
      <c r="Z292" s="44"/>
      <c r="AA292" s="44"/>
      <c r="AB292" s="44"/>
      <c r="AC292" s="44"/>
      <c r="AD292" s="44"/>
      <c r="AP292"/>
      <c r="AQ292"/>
      <c r="AX292"/>
    </row>
    <row r="293" spans="18:50">
      <c r="R293" s="409"/>
      <c r="S293" s="44"/>
      <c r="T293" s="44"/>
      <c r="U293" s="44"/>
      <c r="V293" s="44"/>
      <c r="W293" s="44"/>
      <c r="X293" s="44"/>
      <c r="Y293" s="44"/>
      <c r="Z293" s="44"/>
      <c r="AA293" s="44"/>
      <c r="AB293" s="44"/>
      <c r="AC293" s="44"/>
      <c r="AD293" s="44"/>
      <c r="AP293"/>
      <c r="AQ293"/>
      <c r="AX293"/>
    </row>
    <row r="294" spans="18:50">
      <c r="R294" s="409"/>
      <c r="S294" s="44"/>
      <c r="T294" s="44"/>
      <c r="U294" s="44"/>
      <c r="V294" s="44"/>
      <c r="W294" s="44"/>
      <c r="X294" s="44"/>
      <c r="Y294" s="44"/>
      <c r="Z294" s="44"/>
      <c r="AA294" s="44"/>
      <c r="AB294" s="44"/>
      <c r="AC294" s="44"/>
      <c r="AD294" s="44"/>
      <c r="AP294"/>
      <c r="AQ294"/>
      <c r="AX294"/>
    </row>
    <row r="295" spans="18:50">
      <c r="R295" s="409"/>
      <c r="S295" s="44"/>
      <c r="T295" s="44"/>
      <c r="U295" s="44"/>
      <c r="V295" s="44"/>
      <c r="W295" s="44"/>
      <c r="X295" s="44"/>
      <c r="Y295" s="44"/>
      <c r="Z295" s="44"/>
      <c r="AA295" s="44"/>
      <c r="AB295" s="44"/>
      <c r="AC295" s="44"/>
      <c r="AD295" s="44"/>
      <c r="AP295"/>
      <c r="AQ295"/>
      <c r="AX295"/>
    </row>
    <row r="296" spans="18:50">
      <c r="R296" s="409"/>
      <c r="S296" s="44"/>
      <c r="T296" s="44"/>
      <c r="U296" s="44"/>
      <c r="V296" s="44"/>
      <c r="W296" s="44"/>
      <c r="X296" s="44"/>
      <c r="Y296" s="44"/>
      <c r="Z296" s="44"/>
      <c r="AA296" s="44"/>
      <c r="AB296" s="44"/>
      <c r="AC296" s="44"/>
      <c r="AD296" s="44"/>
      <c r="AP296"/>
      <c r="AQ296"/>
      <c r="AX296"/>
    </row>
    <row r="297" spans="18:50">
      <c r="R297" s="409"/>
      <c r="S297" s="44"/>
      <c r="T297" s="44"/>
      <c r="U297" s="44"/>
      <c r="V297" s="44"/>
      <c r="W297" s="44"/>
      <c r="X297" s="44"/>
      <c r="Y297" s="44"/>
      <c r="Z297" s="44"/>
      <c r="AA297" s="44"/>
      <c r="AB297" s="44"/>
      <c r="AC297" s="44"/>
      <c r="AD297" s="44"/>
      <c r="AP297"/>
      <c r="AQ297"/>
      <c r="AX297"/>
    </row>
    <row r="298" spans="18:50">
      <c r="R298" s="409"/>
      <c r="S298" s="44"/>
      <c r="T298" s="44"/>
      <c r="U298" s="44"/>
      <c r="V298" s="44"/>
      <c r="W298" s="44"/>
      <c r="X298" s="44"/>
      <c r="Y298" s="44"/>
      <c r="Z298" s="44"/>
      <c r="AA298" s="44"/>
      <c r="AB298" s="44"/>
      <c r="AC298" s="44"/>
      <c r="AD298" s="44"/>
      <c r="AP298"/>
      <c r="AQ298"/>
      <c r="AX298"/>
    </row>
    <row r="299" spans="18:50">
      <c r="R299" s="409"/>
      <c r="S299" s="44"/>
      <c r="T299" s="44"/>
      <c r="U299" s="44"/>
      <c r="V299" s="44"/>
      <c r="W299" s="44"/>
      <c r="X299" s="44"/>
      <c r="Y299" s="44"/>
      <c r="Z299" s="44"/>
      <c r="AA299" s="44"/>
      <c r="AB299" s="44"/>
      <c r="AC299" s="44"/>
      <c r="AD299" s="44"/>
      <c r="AP299"/>
      <c r="AQ299"/>
      <c r="AX299"/>
    </row>
    <row r="300" spans="18:50">
      <c r="R300" s="409"/>
      <c r="S300" s="44"/>
      <c r="T300" s="44"/>
      <c r="U300" s="44"/>
      <c r="V300" s="44"/>
      <c r="W300" s="44"/>
      <c r="X300" s="44"/>
      <c r="Y300" s="44"/>
      <c r="Z300" s="44"/>
      <c r="AA300" s="44"/>
      <c r="AB300" s="44"/>
      <c r="AC300" s="44"/>
      <c r="AD300" s="44"/>
      <c r="AP300"/>
      <c r="AQ300"/>
      <c r="AX300"/>
    </row>
    <row r="301" spans="18:50">
      <c r="R301" s="409"/>
      <c r="S301" s="44"/>
      <c r="T301" s="44"/>
      <c r="U301" s="44"/>
      <c r="V301" s="44"/>
      <c r="W301" s="44"/>
      <c r="X301" s="44"/>
      <c r="Y301" s="44"/>
      <c r="Z301" s="44"/>
      <c r="AA301" s="44"/>
      <c r="AB301" s="44"/>
      <c r="AC301" s="44"/>
      <c r="AD301" s="44"/>
      <c r="AP301"/>
      <c r="AQ301"/>
      <c r="AX301"/>
    </row>
    <row r="302" spans="18:50">
      <c r="R302" s="409"/>
      <c r="S302" s="44"/>
      <c r="T302" s="44"/>
      <c r="U302" s="44"/>
      <c r="V302" s="44"/>
      <c r="W302" s="44"/>
      <c r="X302" s="44"/>
      <c r="Y302" s="44"/>
      <c r="Z302" s="44"/>
      <c r="AA302" s="44"/>
      <c r="AB302" s="44"/>
      <c r="AC302" s="44"/>
      <c r="AD302" s="44"/>
      <c r="AP302"/>
      <c r="AQ302"/>
      <c r="AX302"/>
    </row>
    <row r="303" spans="18:50">
      <c r="R303" s="409"/>
      <c r="S303" s="44"/>
      <c r="T303" s="44"/>
      <c r="U303" s="44"/>
      <c r="V303" s="44"/>
      <c r="W303" s="44"/>
      <c r="X303" s="44"/>
      <c r="Y303" s="44"/>
      <c r="Z303" s="44"/>
      <c r="AA303" s="44"/>
      <c r="AB303" s="44"/>
      <c r="AC303" s="44"/>
      <c r="AD303" s="44"/>
      <c r="AP303"/>
      <c r="AQ303"/>
      <c r="AX303"/>
    </row>
    <row r="304" spans="18:50">
      <c r="R304" s="409"/>
      <c r="S304" s="44"/>
      <c r="T304" s="44"/>
      <c r="U304" s="44"/>
      <c r="V304" s="44"/>
      <c r="W304" s="44"/>
      <c r="X304" s="44"/>
      <c r="Y304" s="44"/>
      <c r="Z304" s="44"/>
      <c r="AA304" s="44"/>
      <c r="AB304" s="44"/>
      <c r="AC304" s="44"/>
      <c r="AD304" s="44"/>
      <c r="AP304"/>
      <c r="AQ304"/>
      <c r="AX304"/>
    </row>
    <row r="305" spans="18:50">
      <c r="R305" s="409"/>
      <c r="S305" s="44"/>
      <c r="T305" s="44"/>
      <c r="U305" s="44"/>
      <c r="V305" s="44"/>
      <c r="W305" s="44"/>
      <c r="X305" s="44"/>
      <c r="Y305" s="44"/>
      <c r="Z305" s="44"/>
      <c r="AA305" s="44"/>
      <c r="AB305" s="44"/>
      <c r="AC305" s="44"/>
      <c r="AD305" s="44"/>
      <c r="AP305"/>
      <c r="AQ305"/>
      <c r="AX305"/>
    </row>
    <row r="306" spans="18:50">
      <c r="R306" s="409"/>
      <c r="S306" s="44"/>
      <c r="T306" s="44"/>
      <c r="U306" s="44"/>
      <c r="V306" s="44"/>
      <c r="W306" s="44"/>
      <c r="X306" s="44"/>
      <c r="Y306" s="44"/>
      <c r="Z306" s="44"/>
      <c r="AA306" s="44"/>
      <c r="AB306" s="44"/>
      <c r="AC306" s="44"/>
      <c r="AD306" s="44"/>
      <c r="AP306"/>
      <c r="AQ306"/>
      <c r="AX306"/>
    </row>
    <row r="307" spans="18:50">
      <c r="R307" s="409"/>
      <c r="S307" s="44"/>
      <c r="T307" s="44"/>
      <c r="U307" s="44"/>
      <c r="V307" s="44"/>
      <c r="W307" s="44"/>
      <c r="X307" s="44"/>
      <c r="Y307" s="44"/>
      <c r="Z307" s="44"/>
      <c r="AA307" s="44"/>
      <c r="AB307" s="44"/>
      <c r="AC307" s="44"/>
      <c r="AD307" s="44"/>
      <c r="AP307"/>
      <c r="AQ307"/>
      <c r="AX307"/>
    </row>
    <row r="308" spans="18:50">
      <c r="R308" s="409"/>
      <c r="S308" s="44"/>
      <c r="T308" s="44"/>
      <c r="U308" s="44"/>
      <c r="V308" s="44"/>
      <c r="W308" s="44"/>
      <c r="X308" s="44"/>
      <c r="Y308" s="44"/>
      <c r="Z308" s="44"/>
      <c r="AA308" s="44"/>
      <c r="AB308" s="44"/>
      <c r="AC308" s="44"/>
      <c r="AD308" s="44"/>
      <c r="AP308"/>
      <c r="AQ308"/>
      <c r="AX308"/>
    </row>
    <row r="309" spans="18:50">
      <c r="R309" s="409"/>
      <c r="S309" s="44"/>
      <c r="T309" s="44"/>
      <c r="U309" s="44"/>
      <c r="V309" s="44"/>
      <c r="W309" s="44"/>
      <c r="X309" s="44"/>
      <c r="Y309" s="44"/>
      <c r="Z309" s="44"/>
      <c r="AA309" s="44"/>
      <c r="AB309" s="44"/>
      <c r="AC309" s="44"/>
      <c r="AD309" s="44"/>
      <c r="AP309"/>
      <c r="AQ309"/>
      <c r="AX309"/>
    </row>
    <row r="310" spans="18:50">
      <c r="R310" s="409"/>
      <c r="S310" s="44"/>
      <c r="T310" s="44"/>
      <c r="U310" s="44"/>
      <c r="V310" s="44"/>
      <c r="W310" s="44"/>
      <c r="X310" s="44"/>
      <c r="Y310" s="44"/>
      <c r="Z310" s="44"/>
      <c r="AA310" s="44"/>
      <c r="AB310" s="44"/>
      <c r="AC310" s="44"/>
      <c r="AD310" s="44"/>
      <c r="AP310"/>
      <c r="AQ310"/>
      <c r="AX310"/>
    </row>
    <row r="311" spans="18:50">
      <c r="R311" s="409"/>
      <c r="S311" s="44"/>
      <c r="T311" s="44"/>
      <c r="U311" s="44"/>
      <c r="V311" s="44"/>
      <c r="W311" s="44"/>
      <c r="X311" s="44"/>
      <c r="Y311" s="44"/>
      <c r="Z311" s="44"/>
      <c r="AA311" s="44"/>
      <c r="AB311" s="44"/>
      <c r="AC311" s="44"/>
      <c r="AD311" s="44"/>
      <c r="AP311"/>
      <c r="AQ311"/>
      <c r="AX311"/>
    </row>
    <row r="312" spans="18:50">
      <c r="R312" s="409"/>
      <c r="S312" s="44"/>
      <c r="T312" s="44"/>
      <c r="U312" s="44"/>
      <c r="V312" s="44"/>
      <c r="W312" s="44"/>
      <c r="X312" s="44"/>
      <c r="Y312" s="44"/>
      <c r="Z312" s="44"/>
      <c r="AA312" s="44"/>
      <c r="AB312" s="44"/>
      <c r="AC312" s="44"/>
      <c r="AD312" s="44"/>
      <c r="AP312"/>
      <c r="AQ312"/>
      <c r="AX312"/>
    </row>
    <row r="313" spans="18:50">
      <c r="R313" s="409"/>
      <c r="S313" s="44"/>
      <c r="T313" s="44"/>
      <c r="U313" s="44"/>
      <c r="V313" s="44"/>
      <c r="W313" s="44"/>
      <c r="X313" s="44"/>
      <c r="Y313" s="44"/>
      <c r="Z313" s="44"/>
      <c r="AA313" s="44"/>
      <c r="AB313" s="44"/>
      <c r="AC313" s="44"/>
      <c r="AD313" s="44"/>
      <c r="AP313"/>
      <c r="AQ313"/>
      <c r="AX313"/>
    </row>
    <row r="314" spans="18:50">
      <c r="R314" s="409"/>
      <c r="S314" s="44"/>
      <c r="T314" s="44"/>
      <c r="U314" s="44"/>
      <c r="V314" s="44"/>
      <c r="W314" s="44"/>
      <c r="X314" s="44"/>
      <c r="Y314" s="44"/>
      <c r="Z314" s="44"/>
      <c r="AA314" s="44"/>
      <c r="AB314" s="44"/>
      <c r="AC314" s="44"/>
      <c r="AD314" s="44"/>
      <c r="AP314"/>
      <c r="AQ314"/>
      <c r="AX314"/>
    </row>
    <row r="315" spans="18:50">
      <c r="R315" s="409"/>
      <c r="S315" s="44"/>
      <c r="T315" s="44"/>
      <c r="U315" s="44"/>
      <c r="V315" s="44"/>
      <c r="W315" s="44"/>
      <c r="X315" s="44"/>
      <c r="Y315" s="44"/>
      <c r="Z315" s="44"/>
      <c r="AA315" s="44"/>
      <c r="AB315" s="44"/>
      <c r="AC315" s="44"/>
      <c r="AD315" s="44"/>
      <c r="AP315"/>
      <c r="AQ315"/>
      <c r="AX315"/>
    </row>
    <row r="316" spans="18:50">
      <c r="R316" s="409"/>
      <c r="S316" s="44"/>
      <c r="T316" s="44"/>
      <c r="U316" s="44"/>
      <c r="V316" s="44"/>
      <c r="W316" s="44"/>
      <c r="X316" s="44"/>
      <c r="Y316" s="44"/>
      <c r="Z316" s="44"/>
      <c r="AA316" s="44"/>
      <c r="AB316" s="44"/>
      <c r="AC316" s="44"/>
      <c r="AD316" s="44"/>
      <c r="AP316"/>
      <c r="AQ316"/>
      <c r="AX316"/>
    </row>
    <row r="317" spans="18:50">
      <c r="R317" s="409"/>
      <c r="S317" s="44"/>
      <c r="T317" s="44"/>
      <c r="U317" s="44"/>
      <c r="V317" s="44"/>
      <c r="W317" s="44"/>
      <c r="X317" s="44"/>
      <c r="Y317" s="44"/>
      <c r="Z317" s="44"/>
      <c r="AA317" s="44"/>
      <c r="AB317" s="44"/>
      <c r="AC317" s="44"/>
      <c r="AD317" s="44"/>
      <c r="AP317"/>
      <c r="AQ317"/>
      <c r="AX317"/>
    </row>
    <row r="318" spans="18:50">
      <c r="R318" s="409"/>
      <c r="S318" s="44"/>
      <c r="T318" s="44"/>
      <c r="U318" s="44"/>
      <c r="V318" s="44"/>
      <c r="W318" s="44"/>
      <c r="X318" s="44"/>
      <c r="Y318" s="44"/>
      <c r="Z318" s="44"/>
      <c r="AA318" s="44"/>
      <c r="AB318" s="44"/>
      <c r="AC318" s="44"/>
      <c r="AD318" s="44"/>
      <c r="AP318"/>
      <c r="AQ318"/>
      <c r="AX318"/>
    </row>
    <row r="319" spans="18:50">
      <c r="R319" s="409"/>
      <c r="S319" s="44"/>
      <c r="T319" s="44"/>
      <c r="U319" s="44"/>
      <c r="V319" s="44"/>
      <c r="W319" s="44"/>
      <c r="X319" s="44"/>
      <c r="Y319" s="44"/>
      <c r="Z319" s="44"/>
      <c r="AA319" s="44"/>
      <c r="AB319" s="44"/>
      <c r="AC319" s="44"/>
      <c r="AD319" s="44"/>
      <c r="AP319"/>
      <c r="AQ319"/>
      <c r="AX319"/>
    </row>
    <row r="320" spans="18:50">
      <c r="R320" s="409"/>
      <c r="S320" s="44"/>
      <c r="T320" s="44"/>
      <c r="U320" s="44"/>
      <c r="V320" s="44"/>
      <c r="W320" s="44"/>
      <c r="X320" s="44"/>
      <c r="Y320" s="44"/>
      <c r="Z320" s="44"/>
      <c r="AA320" s="44"/>
      <c r="AB320" s="44"/>
      <c r="AC320" s="44"/>
      <c r="AD320" s="44"/>
      <c r="AP320"/>
      <c r="AQ320"/>
      <c r="AX320"/>
    </row>
    <row r="321" spans="18:50">
      <c r="R321" s="409"/>
      <c r="S321" s="44"/>
      <c r="T321" s="44"/>
      <c r="U321" s="44"/>
      <c r="V321" s="44"/>
      <c r="W321" s="44"/>
      <c r="X321" s="44"/>
      <c r="Y321" s="44"/>
      <c r="Z321" s="44"/>
      <c r="AA321" s="44"/>
      <c r="AB321" s="44"/>
      <c r="AC321" s="44"/>
      <c r="AD321" s="44"/>
      <c r="AP321"/>
      <c r="AQ321"/>
      <c r="AX321"/>
    </row>
    <row r="322" spans="18:50">
      <c r="R322" s="409"/>
      <c r="S322" s="44"/>
      <c r="T322" s="44"/>
      <c r="U322" s="44"/>
      <c r="V322" s="44"/>
      <c r="W322" s="44"/>
      <c r="X322" s="44"/>
      <c r="Y322" s="44"/>
      <c r="Z322" s="44"/>
      <c r="AA322" s="44"/>
      <c r="AB322" s="44"/>
      <c r="AC322" s="44"/>
      <c r="AD322" s="44"/>
      <c r="AP322"/>
      <c r="AQ322"/>
      <c r="AX322"/>
    </row>
    <row r="323" spans="18:50">
      <c r="R323" s="409"/>
      <c r="S323" s="44"/>
      <c r="T323" s="44"/>
      <c r="U323" s="44"/>
      <c r="V323" s="44"/>
      <c r="W323" s="44"/>
      <c r="X323" s="44"/>
      <c r="Y323" s="44"/>
      <c r="Z323" s="44"/>
      <c r="AA323" s="44"/>
      <c r="AB323" s="44"/>
      <c r="AC323" s="44"/>
      <c r="AD323" s="44"/>
      <c r="AP323"/>
      <c r="AQ323"/>
      <c r="AX323"/>
    </row>
    <row r="324" spans="18:50">
      <c r="R324" s="409"/>
      <c r="S324" s="44"/>
      <c r="T324" s="44"/>
      <c r="U324" s="44"/>
      <c r="V324" s="44"/>
      <c r="W324" s="44"/>
      <c r="X324" s="44"/>
      <c r="Y324" s="44"/>
      <c r="Z324" s="44"/>
      <c r="AA324" s="44"/>
      <c r="AB324" s="44"/>
      <c r="AC324" s="44"/>
      <c r="AD324" s="44"/>
      <c r="AP324"/>
      <c r="AQ324"/>
      <c r="AX324"/>
    </row>
    <row r="325" spans="18:50">
      <c r="R325" s="409"/>
      <c r="S325" s="44"/>
      <c r="T325" s="44"/>
      <c r="U325" s="44"/>
      <c r="V325" s="44"/>
      <c r="W325" s="44"/>
      <c r="X325" s="44"/>
      <c r="Y325" s="44"/>
      <c r="Z325" s="44"/>
      <c r="AA325" s="44"/>
      <c r="AB325" s="44"/>
      <c r="AC325" s="44"/>
      <c r="AD325" s="44"/>
      <c r="AP325"/>
      <c r="AQ325"/>
      <c r="AX325"/>
    </row>
    <row r="326" spans="18:50">
      <c r="R326" s="409"/>
      <c r="S326" s="44"/>
      <c r="T326" s="44"/>
      <c r="U326" s="44"/>
      <c r="V326" s="44"/>
      <c r="W326" s="44"/>
      <c r="X326" s="44"/>
      <c r="Y326" s="44"/>
      <c r="Z326" s="44"/>
      <c r="AA326" s="44"/>
      <c r="AB326" s="44"/>
      <c r="AC326" s="44"/>
      <c r="AD326" s="44"/>
      <c r="AP326"/>
      <c r="AQ326"/>
      <c r="AX326"/>
    </row>
    <row r="327" spans="18:50">
      <c r="R327" s="409"/>
      <c r="S327" s="44"/>
      <c r="T327" s="44"/>
      <c r="U327" s="44"/>
      <c r="V327" s="44"/>
      <c r="W327" s="44"/>
      <c r="X327" s="44"/>
      <c r="Y327" s="44"/>
      <c r="Z327" s="44"/>
      <c r="AA327" s="44"/>
      <c r="AB327" s="44"/>
      <c r="AC327" s="44"/>
      <c r="AD327" s="44"/>
      <c r="AP327"/>
      <c r="AQ327"/>
      <c r="AX327"/>
    </row>
    <row r="328" spans="18:50">
      <c r="R328" s="409"/>
      <c r="S328" s="44"/>
      <c r="T328" s="44"/>
      <c r="U328" s="44"/>
      <c r="V328" s="44"/>
      <c r="W328" s="44"/>
      <c r="X328" s="44"/>
      <c r="Y328" s="44"/>
      <c r="Z328" s="44"/>
      <c r="AA328" s="44"/>
      <c r="AB328" s="44"/>
      <c r="AC328" s="44"/>
      <c r="AD328" s="44"/>
      <c r="AP328"/>
      <c r="AQ328"/>
      <c r="AX328"/>
    </row>
    <row r="329" spans="18:50">
      <c r="R329" s="409"/>
      <c r="S329" s="44"/>
      <c r="T329" s="44"/>
      <c r="U329" s="44"/>
      <c r="V329" s="44"/>
      <c r="W329" s="44"/>
      <c r="X329" s="44"/>
      <c r="Y329" s="44"/>
      <c r="Z329" s="44"/>
      <c r="AA329" s="44"/>
      <c r="AB329" s="44"/>
      <c r="AC329" s="44"/>
      <c r="AD329" s="44"/>
      <c r="AP329"/>
      <c r="AQ329"/>
      <c r="AX329"/>
    </row>
    <row r="330" spans="18:50">
      <c r="R330" s="409"/>
      <c r="S330" s="44"/>
      <c r="T330" s="44"/>
      <c r="U330" s="44"/>
      <c r="V330" s="44"/>
      <c r="W330" s="44"/>
      <c r="X330" s="44"/>
      <c r="Y330" s="44"/>
      <c r="Z330" s="44"/>
      <c r="AA330" s="44"/>
      <c r="AB330" s="44"/>
      <c r="AC330" s="44"/>
      <c r="AD330" s="44"/>
      <c r="AP330"/>
      <c r="AQ330"/>
      <c r="AX330"/>
    </row>
    <row r="331" spans="18:50">
      <c r="R331" s="409"/>
      <c r="S331" s="44"/>
      <c r="T331" s="44"/>
      <c r="U331" s="44"/>
      <c r="V331" s="44"/>
      <c r="W331" s="44"/>
      <c r="X331" s="44"/>
      <c r="Y331" s="44"/>
      <c r="Z331" s="44"/>
      <c r="AA331" s="44"/>
      <c r="AB331" s="44"/>
      <c r="AC331" s="44"/>
      <c r="AD331" s="44"/>
      <c r="AP331"/>
      <c r="AQ331"/>
      <c r="AX331"/>
    </row>
    <row r="332" spans="18:50">
      <c r="R332" s="409"/>
      <c r="S332" s="44"/>
      <c r="T332" s="44"/>
      <c r="U332" s="44"/>
      <c r="V332" s="44"/>
      <c r="W332" s="44"/>
      <c r="X332" s="44"/>
      <c r="Y332" s="44"/>
      <c r="Z332" s="44"/>
      <c r="AA332" s="44"/>
      <c r="AB332" s="44"/>
      <c r="AC332" s="44"/>
      <c r="AD332" s="44"/>
      <c r="AP332"/>
      <c r="AQ332"/>
      <c r="AX332"/>
    </row>
    <row r="333" spans="18:50">
      <c r="R333" s="409"/>
      <c r="S333" s="44"/>
      <c r="T333" s="44"/>
      <c r="U333" s="44"/>
      <c r="V333" s="44"/>
      <c r="W333" s="44"/>
      <c r="X333" s="44"/>
      <c r="Y333" s="44"/>
      <c r="Z333" s="44"/>
      <c r="AA333" s="44"/>
      <c r="AB333" s="44"/>
      <c r="AC333" s="44"/>
      <c r="AD333" s="44"/>
      <c r="AP333"/>
      <c r="AQ333"/>
      <c r="AX333"/>
    </row>
    <row r="334" spans="18:50">
      <c r="R334" s="409"/>
      <c r="S334" s="44"/>
      <c r="T334" s="44"/>
      <c r="U334" s="44"/>
      <c r="V334" s="44"/>
      <c r="W334" s="44"/>
      <c r="X334" s="44"/>
      <c r="Y334" s="44"/>
      <c r="Z334" s="44"/>
      <c r="AA334" s="44"/>
      <c r="AB334" s="44"/>
      <c r="AC334" s="44"/>
      <c r="AD334" s="44"/>
      <c r="AP334"/>
      <c r="AQ334"/>
      <c r="AX334"/>
    </row>
    <row r="335" spans="18:50">
      <c r="R335" s="409"/>
      <c r="S335" s="44"/>
      <c r="T335" s="44"/>
      <c r="U335" s="44"/>
      <c r="V335" s="44"/>
      <c r="W335" s="44"/>
      <c r="X335" s="44"/>
      <c r="Y335" s="44"/>
      <c r="Z335" s="44"/>
      <c r="AA335" s="44"/>
      <c r="AB335" s="44"/>
      <c r="AC335" s="44"/>
      <c r="AD335" s="44"/>
      <c r="AP335"/>
      <c r="AQ335"/>
      <c r="AX335"/>
    </row>
    <row r="336" spans="18:50">
      <c r="R336" s="409"/>
      <c r="S336" s="44"/>
      <c r="T336" s="44"/>
      <c r="U336" s="44"/>
      <c r="V336" s="44"/>
      <c r="W336" s="44"/>
      <c r="X336" s="44"/>
      <c r="Y336" s="44"/>
      <c r="Z336" s="44"/>
      <c r="AA336" s="44"/>
      <c r="AB336" s="44"/>
      <c r="AC336" s="44"/>
      <c r="AD336" s="44"/>
      <c r="AP336"/>
      <c r="AQ336"/>
      <c r="AX336"/>
    </row>
    <row r="337" spans="18:50">
      <c r="R337" s="409"/>
      <c r="S337" s="44"/>
      <c r="T337" s="44"/>
      <c r="U337" s="44"/>
      <c r="V337" s="44"/>
      <c r="W337" s="44"/>
      <c r="X337" s="44"/>
      <c r="Y337" s="44"/>
      <c r="Z337" s="44"/>
      <c r="AA337" s="44"/>
      <c r="AB337" s="44"/>
      <c r="AC337" s="44"/>
      <c r="AD337" s="44"/>
      <c r="AP337"/>
      <c r="AQ337"/>
      <c r="AX337"/>
    </row>
    <row r="338" spans="18:50">
      <c r="R338" s="409"/>
      <c r="S338" s="44"/>
      <c r="T338" s="44"/>
      <c r="U338" s="44"/>
      <c r="V338" s="44"/>
      <c r="W338" s="44"/>
      <c r="X338" s="44"/>
      <c r="Y338" s="44"/>
      <c r="Z338" s="44"/>
      <c r="AA338" s="44"/>
      <c r="AB338" s="44"/>
      <c r="AC338" s="44"/>
      <c r="AD338" s="44"/>
      <c r="AP338"/>
      <c r="AQ338"/>
      <c r="AX338"/>
    </row>
    <row r="339" spans="18:50">
      <c r="R339" s="409"/>
      <c r="S339" s="44"/>
      <c r="T339" s="44"/>
      <c r="U339" s="44"/>
      <c r="V339" s="44"/>
      <c r="W339" s="44"/>
      <c r="X339" s="44"/>
      <c r="Y339" s="44"/>
      <c r="Z339" s="44"/>
      <c r="AA339" s="44"/>
      <c r="AB339" s="44"/>
      <c r="AC339" s="44"/>
      <c r="AD339" s="44"/>
      <c r="AP339"/>
      <c r="AQ339"/>
      <c r="AX339"/>
    </row>
    <row r="340" spans="18:50">
      <c r="R340" s="409"/>
      <c r="S340" s="44"/>
      <c r="T340" s="44"/>
      <c r="U340" s="44"/>
      <c r="V340" s="44"/>
      <c r="W340" s="44"/>
      <c r="X340" s="44"/>
      <c r="Y340" s="44"/>
      <c r="Z340" s="44"/>
      <c r="AA340" s="44"/>
      <c r="AB340" s="44"/>
      <c r="AC340" s="44"/>
      <c r="AD340" s="44"/>
      <c r="AP340"/>
      <c r="AQ340"/>
      <c r="AX340"/>
    </row>
    <row r="341" spans="18:50">
      <c r="R341" s="409"/>
      <c r="S341" s="44"/>
      <c r="T341" s="44"/>
      <c r="U341" s="44"/>
      <c r="V341" s="44"/>
      <c r="W341" s="44"/>
      <c r="X341" s="44"/>
      <c r="Y341" s="44"/>
      <c r="Z341" s="44"/>
      <c r="AA341" s="44"/>
      <c r="AB341" s="44"/>
      <c r="AC341" s="44"/>
      <c r="AD341" s="44"/>
      <c r="AP341"/>
      <c r="AQ341"/>
      <c r="AX341"/>
    </row>
    <row r="342" spans="18:50">
      <c r="R342" s="409"/>
      <c r="S342" s="44"/>
      <c r="T342" s="44"/>
      <c r="U342" s="44"/>
      <c r="V342" s="44"/>
      <c r="W342" s="44"/>
      <c r="X342" s="44"/>
      <c r="Y342" s="44"/>
      <c r="Z342" s="44"/>
      <c r="AA342" s="44"/>
      <c r="AB342" s="44"/>
      <c r="AC342" s="44"/>
      <c r="AD342" s="44"/>
      <c r="AP342"/>
      <c r="AQ342"/>
      <c r="AX342"/>
    </row>
    <row r="343" spans="18:50">
      <c r="R343" s="409"/>
      <c r="S343" s="44"/>
      <c r="T343" s="44"/>
      <c r="U343" s="44"/>
      <c r="V343" s="44"/>
      <c r="W343" s="44"/>
      <c r="X343" s="44"/>
      <c r="Y343" s="44"/>
      <c r="Z343" s="44"/>
      <c r="AA343" s="44"/>
      <c r="AB343" s="44"/>
      <c r="AC343" s="44"/>
      <c r="AD343" s="44"/>
      <c r="AP343"/>
      <c r="AQ343"/>
      <c r="AX343"/>
    </row>
    <row r="344" spans="18:50">
      <c r="R344" s="409"/>
      <c r="S344" s="44"/>
      <c r="T344" s="44"/>
      <c r="U344" s="44"/>
      <c r="V344" s="44"/>
      <c r="W344" s="44"/>
      <c r="X344" s="44"/>
      <c r="Y344" s="44"/>
      <c r="Z344" s="44"/>
      <c r="AA344" s="44"/>
      <c r="AB344" s="44"/>
      <c r="AC344" s="44"/>
      <c r="AD344" s="44"/>
      <c r="AP344"/>
      <c r="AQ344"/>
      <c r="AX344"/>
    </row>
    <row r="345" spans="18:50">
      <c r="R345" s="409"/>
      <c r="S345" s="44"/>
      <c r="T345" s="44"/>
      <c r="U345" s="44"/>
      <c r="V345" s="44"/>
      <c r="W345" s="44"/>
      <c r="X345" s="44"/>
      <c r="Y345" s="44"/>
      <c r="Z345" s="44"/>
      <c r="AA345" s="44"/>
      <c r="AB345" s="44"/>
      <c r="AC345" s="44"/>
      <c r="AD345" s="44"/>
      <c r="AP345"/>
      <c r="AQ345"/>
      <c r="AX345"/>
    </row>
    <row r="346" spans="18:50">
      <c r="R346" s="409"/>
      <c r="S346" s="44"/>
      <c r="T346" s="44"/>
      <c r="U346" s="44"/>
      <c r="V346" s="44"/>
      <c r="W346" s="44"/>
      <c r="X346" s="44"/>
      <c r="Y346" s="44"/>
      <c r="Z346" s="44"/>
      <c r="AA346" s="44"/>
      <c r="AB346" s="44"/>
      <c r="AC346" s="44"/>
      <c r="AD346" s="44"/>
      <c r="AP346"/>
      <c r="AQ346"/>
      <c r="AX346"/>
    </row>
    <row r="347" spans="18:50">
      <c r="R347" s="409"/>
      <c r="S347" s="44"/>
      <c r="T347" s="44"/>
      <c r="U347" s="44"/>
      <c r="V347" s="44"/>
      <c r="W347" s="44"/>
      <c r="X347" s="44"/>
      <c r="Y347" s="44"/>
      <c r="Z347" s="44"/>
      <c r="AA347" s="44"/>
      <c r="AB347" s="44"/>
      <c r="AC347" s="44"/>
      <c r="AD347" s="44"/>
      <c r="AP347"/>
      <c r="AQ347"/>
      <c r="AX347"/>
    </row>
    <row r="348" spans="18:50">
      <c r="R348" s="409"/>
      <c r="S348" s="44"/>
      <c r="T348" s="44"/>
      <c r="U348" s="44"/>
      <c r="V348" s="44"/>
      <c r="W348" s="44"/>
      <c r="X348" s="44"/>
      <c r="Y348" s="44"/>
      <c r="Z348" s="44"/>
      <c r="AA348" s="44"/>
      <c r="AB348" s="44"/>
      <c r="AC348" s="44"/>
      <c r="AD348" s="44"/>
      <c r="AP348"/>
      <c r="AQ348"/>
      <c r="AX348"/>
    </row>
    <row r="349" spans="18:50">
      <c r="R349" s="409"/>
      <c r="S349" s="44"/>
      <c r="T349" s="44"/>
      <c r="U349" s="44"/>
      <c r="V349" s="44"/>
      <c r="W349" s="44"/>
      <c r="X349" s="44"/>
      <c r="Y349" s="44"/>
      <c r="Z349" s="44"/>
      <c r="AA349" s="44"/>
      <c r="AB349" s="44"/>
      <c r="AC349" s="44"/>
      <c r="AD349" s="44"/>
      <c r="AP349"/>
      <c r="AQ349"/>
      <c r="AX349"/>
    </row>
    <row r="350" spans="18:50">
      <c r="R350" s="409"/>
      <c r="S350" s="44"/>
      <c r="T350" s="44"/>
      <c r="U350" s="44"/>
      <c r="V350" s="44"/>
      <c r="W350" s="44"/>
      <c r="X350" s="44"/>
      <c r="Y350" s="44"/>
      <c r="Z350" s="44"/>
      <c r="AA350" s="44"/>
      <c r="AB350" s="44"/>
      <c r="AC350" s="44"/>
      <c r="AD350" s="44"/>
      <c r="AP350"/>
      <c r="AQ350"/>
      <c r="AX350"/>
    </row>
    <row r="351" spans="18:50">
      <c r="R351" s="409"/>
      <c r="S351" s="44"/>
      <c r="T351" s="44"/>
      <c r="U351" s="44"/>
      <c r="V351" s="44"/>
      <c r="W351" s="44"/>
      <c r="X351" s="44"/>
      <c r="Y351" s="44"/>
      <c r="Z351" s="44"/>
      <c r="AA351" s="44"/>
      <c r="AB351" s="44"/>
      <c r="AC351" s="44"/>
      <c r="AD351" s="44"/>
      <c r="AP351"/>
      <c r="AQ351"/>
      <c r="AX351"/>
    </row>
    <row r="352" spans="18:50">
      <c r="R352" s="409"/>
      <c r="S352" s="44"/>
      <c r="T352" s="44"/>
      <c r="U352" s="44"/>
      <c r="V352" s="44"/>
      <c r="W352" s="44"/>
      <c r="X352" s="44"/>
      <c r="Y352" s="44"/>
      <c r="Z352" s="44"/>
      <c r="AA352" s="44"/>
      <c r="AB352" s="44"/>
      <c r="AC352" s="44"/>
      <c r="AD352" s="44"/>
      <c r="AP352"/>
      <c r="AQ352"/>
      <c r="AX352"/>
    </row>
    <row r="353" spans="18:50">
      <c r="R353" s="409"/>
      <c r="S353" s="44"/>
      <c r="T353" s="44"/>
      <c r="U353" s="44"/>
      <c r="V353" s="44"/>
      <c r="W353" s="44"/>
      <c r="X353" s="44"/>
      <c r="Y353" s="44"/>
      <c r="Z353" s="44"/>
      <c r="AA353" s="44"/>
      <c r="AB353" s="44"/>
      <c r="AC353" s="44"/>
      <c r="AD353" s="44"/>
      <c r="AP353"/>
      <c r="AQ353"/>
      <c r="AX353"/>
    </row>
    <row r="354" spans="18:50">
      <c r="R354" s="409"/>
      <c r="S354" s="44"/>
      <c r="T354" s="44"/>
      <c r="U354" s="44"/>
      <c r="V354" s="44"/>
      <c r="W354" s="44"/>
      <c r="X354" s="44"/>
      <c r="Y354" s="44"/>
      <c r="Z354" s="44"/>
      <c r="AA354" s="44"/>
      <c r="AB354" s="44"/>
      <c r="AC354" s="44"/>
      <c r="AD354" s="44"/>
      <c r="AP354"/>
      <c r="AQ354"/>
      <c r="AX354"/>
    </row>
    <row r="355" spans="18:50">
      <c r="R355" s="409"/>
      <c r="S355" s="44"/>
      <c r="T355" s="44"/>
      <c r="U355" s="44"/>
      <c r="V355" s="44"/>
      <c r="W355" s="44"/>
      <c r="X355" s="44"/>
      <c r="Y355" s="44"/>
      <c r="Z355" s="44"/>
      <c r="AA355" s="44"/>
      <c r="AB355" s="44"/>
      <c r="AC355" s="44"/>
      <c r="AD355" s="44"/>
      <c r="AP355"/>
      <c r="AQ355"/>
      <c r="AX355"/>
    </row>
    <row r="356" spans="18:50">
      <c r="R356" s="409"/>
      <c r="S356" s="44"/>
      <c r="T356" s="44"/>
      <c r="U356" s="44"/>
      <c r="V356" s="44"/>
      <c r="W356" s="44"/>
      <c r="X356" s="44"/>
      <c r="Y356" s="44"/>
      <c r="Z356" s="44"/>
      <c r="AA356" s="44"/>
      <c r="AB356" s="44"/>
      <c r="AC356" s="44"/>
      <c r="AD356" s="44"/>
      <c r="AP356"/>
      <c r="AQ356"/>
      <c r="AX356"/>
    </row>
    <row r="357" spans="18:50">
      <c r="R357" s="409"/>
      <c r="S357" s="44"/>
      <c r="T357" s="44"/>
      <c r="U357" s="44"/>
      <c r="V357" s="44"/>
      <c r="W357" s="44"/>
      <c r="X357" s="44"/>
      <c r="Y357" s="44"/>
      <c r="Z357" s="44"/>
      <c r="AA357" s="44"/>
      <c r="AB357" s="44"/>
      <c r="AC357" s="44"/>
      <c r="AD357" s="44"/>
      <c r="AP357"/>
      <c r="AQ357"/>
      <c r="AX357"/>
    </row>
    <row r="358" spans="18:50">
      <c r="R358" s="409"/>
      <c r="S358" s="44"/>
      <c r="T358" s="44"/>
      <c r="U358" s="44"/>
      <c r="V358" s="44"/>
      <c r="W358" s="44"/>
      <c r="X358" s="44"/>
      <c r="Y358" s="44"/>
      <c r="Z358" s="44"/>
      <c r="AA358" s="44"/>
      <c r="AB358" s="44"/>
      <c r="AC358" s="44"/>
      <c r="AD358" s="44"/>
      <c r="AP358"/>
      <c r="AQ358"/>
      <c r="AX358"/>
    </row>
    <row r="359" spans="18:50">
      <c r="R359" s="409"/>
      <c r="S359" s="44"/>
      <c r="T359" s="44"/>
      <c r="U359" s="44"/>
      <c r="V359" s="44"/>
      <c r="W359" s="44"/>
      <c r="X359" s="44"/>
      <c r="Y359" s="44"/>
      <c r="Z359" s="44"/>
      <c r="AA359" s="44"/>
      <c r="AB359" s="44"/>
      <c r="AC359" s="44"/>
      <c r="AD359" s="44"/>
      <c r="AP359"/>
      <c r="AQ359"/>
      <c r="AX359"/>
    </row>
    <row r="360" spans="18:50">
      <c r="R360" s="409"/>
      <c r="S360" s="44"/>
      <c r="T360" s="44"/>
      <c r="U360" s="44"/>
      <c r="V360" s="44"/>
      <c r="W360" s="44"/>
      <c r="X360" s="44"/>
      <c r="Y360" s="44"/>
      <c r="Z360" s="44"/>
      <c r="AA360" s="44"/>
      <c r="AB360" s="44"/>
      <c r="AC360" s="44"/>
      <c r="AD360" s="44"/>
      <c r="AP360"/>
      <c r="AQ360"/>
      <c r="AX360"/>
    </row>
    <row r="361" spans="18:50">
      <c r="R361" s="409"/>
      <c r="S361" s="44"/>
      <c r="T361" s="44"/>
      <c r="U361" s="44"/>
      <c r="V361" s="44"/>
      <c r="W361" s="44"/>
      <c r="X361" s="44"/>
      <c r="Y361" s="44"/>
      <c r="Z361" s="44"/>
      <c r="AA361" s="44"/>
      <c r="AB361" s="44"/>
      <c r="AC361" s="44"/>
      <c r="AD361" s="44"/>
      <c r="AP361"/>
      <c r="AQ361"/>
      <c r="AX361"/>
    </row>
    <row r="362" spans="18:50">
      <c r="R362" s="409"/>
      <c r="S362" s="44"/>
      <c r="T362" s="44"/>
      <c r="U362" s="44"/>
      <c r="V362" s="44"/>
      <c r="W362" s="44"/>
      <c r="X362" s="44"/>
      <c r="Y362" s="44"/>
      <c r="Z362" s="44"/>
      <c r="AA362" s="44"/>
      <c r="AB362" s="44"/>
      <c r="AC362" s="44"/>
      <c r="AD362" s="44"/>
      <c r="AP362"/>
      <c r="AQ362"/>
      <c r="AX362"/>
    </row>
    <row r="363" spans="18:50">
      <c r="R363" s="409"/>
      <c r="S363" s="44"/>
      <c r="T363" s="44"/>
      <c r="U363" s="44"/>
      <c r="V363" s="44"/>
      <c r="W363" s="44"/>
      <c r="X363" s="44"/>
      <c r="Y363" s="44"/>
      <c r="Z363" s="44"/>
      <c r="AA363" s="44"/>
      <c r="AB363" s="44"/>
      <c r="AC363" s="44"/>
      <c r="AD363" s="44"/>
      <c r="AP363"/>
      <c r="AQ363"/>
      <c r="AX363"/>
    </row>
    <row r="364" spans="18:50">
      <c r="R364" s="409"/>
      <c r="S364" s="44"/>
      <c r="T364" s="44"/>
      <c r="U364" s="44"/>
      <c r="V364" s="44"/>
      <c r="W364" s="44"/>
      <c r="X364" s="44"/>
      <c r="Y364" s="44"/>
      <c r="Z364" s="44"/>
      <c r="AA364" s="44"/>
      <c r="AB364" s="44"/>
      <c r="AC364" s="44"/>
      <c r="AD364" s="44"/>
      <c r="AP364"/>
      <c r="AQ364"/>
      <c r="AX364"/>
    </row>
    <row r="365" spans="18:50">
      <c r="R365" s="409"/>
      <c r="S365" s="44"/>
      <c r="T365" s="44"/>
      <c r="U365" s="44"/>
      <c r="V365" s="44"/>
      <c r="W365" s="44"/>
      <c r="X365" s="44"/>
      <c r="Y365" s="44"/>
      <c r="Z365" s="44"/>
      <c r="AA365" s="44"/>
      <c r="AB365" s="44"/>
      <c r="AC365" s="44"/>
      <c r="AD365" s="44"/>
      <c r="AP365"/>
      <c r="AQ365"/>
      <c r="AX365"/>
    </row>
    <row r="366" spans="18:50">
      <c r="R366" s="409"/>
      <c r="S366" s="44"/>
      <c r="T366" s="44"/>
      <c r="U366" s="44"/>
      <c r="V366" s="44"/>
      <c r="W366" s="44"/>
      <c r="X366" s="44"/>
      <c r="Y366" s="44"/>
      <c r="Z366" s="44"/>
      <c r="AA366" s="44"/>
      <c r="AB366" s="44"/>
      <c r="AC366" s="44"/>
      <c r="AD366" s="44"/>
      <c r="AP366"/>
      <c r="AQ366"/>
      <c r="AX366"/>
    </row>
    <row r="367" spans="18:50">
      <c r="R367" s="409"/>
      <c r="S367" s="44"/>
      <c r="T367" s="44"/>
      <c r="U367" s="44"/>
      <c r="V367" s="44"/>
      <c r="W367" s="44"/>
      <c r="X367" s="44"/>
      <c r="Y367" s="44"/>
      <c r="Z367" s="44"/>
      <c r="AA367" s="44"/>
      <c r="AB367" s="44"/>
      <c r="AC367" s="44"/>
      <c r="AD367" s="44"/>
      <c r="AP367"/>
      <c r="AQ367"/>
      <c r="AX367"/>
    </row>
    <row r="368" spans="18:50">
      <c r="R368" s="409"/>
      <c r="S368" s="44"/>
      <c r="T368" s="44"/>
      <c r="U368" s="44"/>
      <c r="V368" s="44"/>
      <c r="W368" s="44"/>
      <c r="X368" s="44"/>
      <c r="Y368" s="44"/>
      <c r="Z368" s="44"/>
      <c r="AA368" s="44"/>
      <c r="AB368" s="44"/>
      <c r="AC368" s="44"/>
      <c r="AD368" s="44"/>
      <c r="AP368"/>
      <c r="AQ368"/>
      <c r="AX368"/>
    </row>
    <row r="369" spans="18:50">
      <c r="R369" s="409"/>
      <c r="S369" s="44"/>
      <c r="T369" s="44"/>
      <c r="U369" s="44"/>
      <c r="V369" s="44"/>
      <c r="W369" s="44"/>
      <c r="X369" s="44"/>
      <c r="Y369" s="44"/>
      <c r="Z369" s="44"/>
      <c r="AA369" s="44"/>
      <c r="AB369" s="44"/>
      <c r="AC369" s="44"/>
      <c r="AD369" s="44"/>
      <c r="AP369"/>
      <c r="AQ369"/>
      <c r="AX369"/>
    </row>
    <row r="370" spans="18:50">
      <c r="R370" s="409"/>
      <c r="S370" s="44"/>
      <c r="T370" s="44"/>
      <c r="U370" s="44"/>
      <c r="V370" s="44"/>
      <c r="W370" s="44"/>
      <c r="X370" s="44"/>
      <c r="Y370" s="44"/>
      <c r="Z370" s="44"/>
      <c r="AA370" s="44"/>
      <c r="AB370" s="44"/>
      <c r="AC370" s="44"/>
      <c r="AD370" s="44"/>
      <c r="AP370"/>
      <c r="AQ370"/>
      <c r="AX370"/>
    </row>
    <row r="371" spans="18:50">
      <c r="R371" s="409"/>
      <c r="S371" s="44"/>
      <c r="T371" s="44"/>
      <c r="U371" s="44"/>
      <c r="V371" s="44"/>
      <c r="W371" s="44"/>
      <c r="X371" s="44"/>
      <c r="Y371" s="44"/>
      <c r="Z371" s="44"/>
      <c r="AA371" s="44"/>
      <c r="AB371" s="44"/>
      <c r="AC371" s="44"/>
      <c r="AD371" s="44"/>
      <c r="AP371"/>
      <c r="AQ371"/>
      <c r="AX371"/>
    </row>
    <row r="372" spans="18:50">
      <c r="R372" s="409"/>
      <c r="S372" s="44"/>
      <c r="T372" s="44"/>
      <c r="U372" s="44"/>
      <c r="V372" s="44"/>
      <c r="W372" s="44"/>
      <c r="X372" s="44"/>
      <c r="Y372" s="44"/>
      <c r="Z372" s="44"/>
      <c r="AA372" s="44"/>
      <c r="AB372" s="44"/>
      <c r="AC372" s="44"/>
      <c r="AD372" s="44"/>
      <c r="AP372"/>
      <c r="AQ372"/>
      <c r="AX372"/>
    </row>
    <row r="373" spans="18:50">
      <c r="R373" s="409"/>
      <c r="S373" s="44"/>
      <c r="T373" s="44"/>
      <c r="U373" s="44"/>
      <c r="V373" s="44"/>
      <c r="W373" s="44"/>
      <c r="X373" s="44"/>
      <c r="Y373" s="44"/>
      <c r="Z373" s="44"/>
      <c r="AA373" s="44"/>
      <c r="AB373" s="44"/>
      <c r="AC373" s="44"/>
      <c r="AD373" s="44"/>
      <c r="AP373"/>
      <c r="AQ373"/>
      <c r="AX373"/>
    </row>
    <row r="374" spans="18:50">
      <c r="R374" s="409"/>
      <c r="S374" s="44"/>
      <c r="T374" s="44"/>
      <c r="U374" s="44"/>
      <c r="V374" s="44"/>
      <c r="W374" s="44"/>
      <c r="X374" s="44"/>
      <c r="Y374" s="44"/>
      <c r="Z374" s="44"/>
      <c r="AA374" s="44"/>
      <c r="AB374" s="44"/>
      <c r="AC374" s="44"/>
      <c r="AD374" s="44"/>
      <c r="AP374"/>
      <c r="AQ374"/>
      <c r="AX374"/>
    </row>
    <row r="375" spans="18:50">
      <c r="R375" s="409"/>
      <c r="S375" s="44"/>
      <c r="T375" s="44"/>
      <c r="U375" s="44"/>
      <c r="V375" s="44"/>
      <c r="W375" s="44"/>
      <c r="X375" s="44"/>
      <c r="Y375" s="44"/>
      <c r="Z375" s="44"/>
      <c r="AA375" s="44"/>
      <c r="AB375" s="44"/>
      <c r="AC375" s="44"/>
      <c r="AD375" s="44"/>
      <c r="AP375"/>
      <c r="AQ375"/>
      <c r="AX375"/>
    </row>
    <row r="376" spans="18:50">
      <c r="R376" s="409"/>
      <c r="S376" s="44"/>
      <c r="T376" s="44"/>
      <c r="U376" s="44"/>
      <c r="V376" s="44"/>
      <c r="W376" s="44"/>
      <c r="X376" s="44"/>
      <c r="Y376" s="44"/>
      <c r="Z376" s="44"/>
      <c r="AA376" s="44"/>
      <c r="AB376" s="44"/>
      <c r="AC376" s="44"/>
      <c r="AD376" s="44"/>
      <c r="AP376"/>
      <c r="AQ376"/>
      <c r="AX376"/>
    </row>
    <row r="377" spans="18:50">
      <c r="R377" s="409"/>
      <c r="S377" s="44"/>
      <c r="T377" s="44"/>
      <c r="U377" s="44"/>
      <c r="V377" s="44"/>
      <c r="W377" s="44"/>
      <c r="X377" s="44"/>
      <c r="Y377" s="44"/>
      <c r="Z377" s="44"/>
      <c r="AA377" s="44"/>
      <c r="AB377" s="44"/>
      <c r="AC377" s="44"/>
      <c r="AD377" s="44"/>
      <c r="AP377"/>
      <c r="AQ377"/>
      <c r="AX377"/>
    </row>
    <row r="378" spans="18:50">
      <c r="R378" s="409"/>
      <c r="S378" s="44"/>
      <c r="T378" s="44"/>
      <c r="U378" s="44"/>
      <c r="V378" s="44"/>
      <c r="W378" s="44"/>
      <c r="X378" s="44"/>
      <c r="Y378" s="44"/>
      <c r="Z378" s="44"/>
      <c r="AA378" s="44"/>
      <c r="AB378" s="44"/>
      <c r="AC378" s="44"/>
      <c r="AD378" s="44"/>
      <c r="AP378"/>
      <c r="AQ378"/>
      <c r="AX378"/>
    </row>
    <row r="379" spans="18:50">
      <c r="R379" s="409"/>
      <c r="S379" s="44"/>
      <c r="T379" s="44"/>
      <c r="U379" s="44"/>
      <c r="V379" s="44"/>
      <c r="W379" s="44"/>
      <c r="X379" s="44"/>
      <c r="Y379" s="44"/>
      <c r="Z379" s="44"/>
      <c r="AA379" s="44"/>
      <c r="AB379" s="44"/>
      <c r="AC379" s="44"/>
      <c r="AD379" s="44"/>
      <c r="AP379"/>
      <c r="AQ379"/>
      <c r="AX379"/>
    </row>
    <row r="380" spans="18:50">
      <c r="R380" s="409"/>
      <c r="S380" s="44"/>
      <c r="T380" s="44"/>
      <c r="U380" s="44"/>
      <c r="V380" s="44"/>
      <c r="W380" s="44"/>
      <c r="X380" s="44"/>
      <c r="Y380" s="44"/>
      <c r="Z380" s="44"/>
      <c r="AA380" s="44"/>
      <c r="AB380" s="44"/>
      <c r="AC380" s="44"/>
      <c r="AD380" s="44"/>
      <c r="AP380"/>
      <c r="AQ380"/>
      <c r="AX380"/>
    </row>
    <row r="381" spans="18:50">
      <c r="R381" s="409"/>
      <c r="S381" s="44"/>
      <c r="T381" s="44"/>
      <c r="U381" s="44"/>
      <c r="V381" s="44"/>
      <c r="W381" s="44"/>
      <c r="X381" s="44"/>
      <c r="Y381" s="44"/>
      <c r="Z381" s="44"/>
      <c r="AA381" s="44"/>
      <c r="AB381" s="44"/>
      <c r="AC381" s="44"/>
      <c r="AD381" s="44"/>
      <c r="AP381"/>
      <c r="AQ381"/>
      <c r="AX381"/>
    </row>
    <row r="382" spans="18:50">
      <c r="R382" s="409"/>
      <c r="S382" s="44"/>
      <c r="T382" s="44"/>
      <c r="U382" s="44"/>
      <c r="V382" s="44"/>
      <c r="W382" s="44"/>
      <c r="X382" s="44"/>
      <c r="Y382" s="44"/>
      <c r="Z382" s="44"/>
      <c r="AA382" s="44"/>
      <c r="AB382" s="44"/>
      <c r="AC382" s="44"/>
      <c r="AD382" s="44"/>
      <c r="AP382"/>
      <c r="AQ382"/>
      <c r="AX382"/>
    </row>
    <row r="383" spans="18:50">
      <c r="R383" s="409"/>
      <c r="S383" s="44"/>
      <c r="T383" s="44"/>
      <c r="U383" s="44"/>
      <c r="V383" s="44"/>
      <c r="W383" s="44"/>
      <c r="X383" s="44"/>
      <c r="Y383" s="44"/>
      <c r="Z383" s="44"/>
      <c r="AA383" s="44"/>
      <c r="AB383" s="44"/>
      <c r="AC383" s="44"/>
      <c r="AD383" s="44"/>
      <c r="AP383"/>
      <c r="AQ383"/>
      <c r="AX383"/>
    </row>
    <row r="384" spans="18:50">
      <c r="R384" s="409"/>
      <c r="S384" s="44"/>
      <c r="T384" s="44"/>
      <c r="U384" s="44"/>
      <c r="V384" s="44"/>
      <c r="W384" s="44"/>
      <c r="X384" s="44"/>
      <c r="Y384" s="44"/>
      <c r="Z384" s="44"/>
      <c r="AA384" s="44"/>
      <c r="AB384" s="44"/>
      <c r="AC384" s="44"/>
      <c r="AD384" s="44"/>
      <c r="AP384"/>
      <c r="AQ384"/>
      <c r="AX384"/>
    </row>
    <row r="385" spans="18:50">
      <c r="R385" s="409"/>
      <c r="S385" s="44"/>
      <c r="T385" s="44"/>
      <c r="U385" s="44"/>
      <c r="V385" s="44"/>
      <c r="W385" s="44"/>
      <c r="X385" s="44"/>
      <c r="Y385" s="44"/>
      <c r="Z385" s="44"/>
      <c r="AA385" s="44"/>
      <c r="AB385" s="44"/>
      <c r="AC385" s="44"/>
      <c r="AD385" s="44"/>
      <c r="AP385"/>
      <c r="AQ385"/>
      <c r="AX385"/>
    </row>
    <row r="386" spans="18:50">
      <c r="R386" s="409"/>
      <c r="S386" s="44"/>
      <c r="T386" s="44"/>
      <c r="U386" s="44"/>
      <c r="V386" s="44"/>
      <c r="W386" s="44"/>
      <c r="X386" s="44"/>
      <c r="Y386" s="44"/>
      <c r="Z386" s="44"/>
      <c r="AA386" s="44"/>
      <c r="AB386" s="44"/>
      <c r="AC386" s="44"/>
      <c r="AD386" s="44"/>
      <c r="AP386"/>
      <c r="AQ386"/>
      <c r="AX386"/>
    </row>
    <row r="387" spans="18:50">
      <c r="R387" s="409"/>
      <c r="S387" s="44"/>
      <c r="T387" s="44"/>
      <c r="U387" s="44"/>
      <c r="V387" s="44"/>
      <c r="W387" s="44"/>
      <c r="X387" s="44"/>
      <c r="Y387" s="44"/>
      <c r="Z387" s="44"/>
      <c r="AA387" s="44"/>
      <c r="AB387" s="44"/>
      <c r="AC387" s="44"/>
      <c r="AD387" s="44"/>
      <c r="AP387"/>
      <c r="AQ387"/>
      <c r="AX387"/>
    </row>
    <row r="388" spans="18:50">
      <c r="R388" s="409"/>
      <c r="S388" s="44"/>
      <c r="T388" s="44"/>
      <c r="U388" s="44"/>
      <c r="V388" s="44"/>
      <c r="W388" s="44"/>
      <c r="X388" s="44"/>
      <c r="Y388" s="44"/>
      <c r="Z388" s="44"/>
      <c r="AA388" s="44"/>
      <c r="AB388" s="44"/>
      <c r="AC388" s="44"/>
      <c r="AD388" s="44"/>
      <c r="AP388"/>
      <c r="AQ388"/>
      <c r="AX388"/>
    </row>
    <row r="389" spans="18:50">
      <c r="R389" s="409"/>
      <c r="S389" s="44"/>
      <c r="T389" s="44"/>
      <c r="U389" s="44"/>
      <c r="V389" s="44"/>
      <c r="W389" s="44"/>
      <c r="X389" s="44"/>
      <c r="Y389" s="44"/>
      <c r="Z389" s="44"/>
      <c r="AA389" s="44"/>
      <c r="AB389" s="44"/>
      <c r="AC389" s="44"/>
      <c r="AD389" s="44"/>
      <c r="AP389"/>
      <c r="AQ389"/>
      <c r="AX389"/>
    </row>
    <row r="390" spans="18:50">
      <c r="R390" s="409"/>
      <c r="S390" s="44"/>
      <c r="T390" s="44"/>
      <c r="U390" s="44"/>
      <c r="V390" s="44"/>
      <c r="W390" s="44"/>
      <c r="X390" s="44"/>
      <c r="Y390" s="44"/>
      <c r="Z390" s="44"/>
      <c r="AA390" s="44"/>
      <c r="AB390" s="44"/>
      <c r="AC390" s="44"/>
      <c r="AD390" s="44"/>
      <c r="AP390"/>
      <c r="AQ390"/>
      <c r="AX390"/>
    </row>
    <row r="391" spans="18:50">
      <c r="R391" s="409"/>
      <c r="S391" s="44"/>
      <c r="T391" s="44"/>
      <c r="U391" s="44"/>
      <c r="V391" s="44"/>
      <c r="W391" s="44"/>
      <c r="X391" s="44"/>
      <c r="Y391" s="44"/>
      <c r="Z391" s="44"/>
      <c r="AA391" s="44"/>
      <c r="AB391" s="44"/>
      <c r="AC391" s="44"/>
      <c r="AD391" s="44"/>
      <c r="AP391"/>
      <c r="AQ391"/>
      <c r="AX391"/>
    </row>
    <row r="392" spans="18:50">
      <c r="R392" s="409"/>
      <c r="S392" s="44"/>
      <c r="T392" s="44"/>
      <c r="U392" s="44"/>
      <c r="V392" s="44"/>
      <c r="W392" s="44"/>
      <c r="X392" s="44"/>
      <c r="Y392" s="44"/>
      <c r="Z392" s="44"/>
      <c r="AA392" s="44"/>
      <c r="AB392" s="44"/>
      <c r="AC392" s="44"/>
      <c r="AD392" s="44"/>
      <c r="AP392"/>
      <c r="AQ392"/>
      <c r="AX392"/>
    </row>
    <row r="393" spans="18:50">
      <c r="R393" s="409"/>
      <c r="S393" s="44"/>
      <c r="T393" s="44"/>
      <c r="U393" s="44"/>
      <c r="V393" s="44"/>
      <c r="W393" s="44"/>
      <c r="X393" s="44"/>
      <c r="Y393" s="44"/>
      <c r="Z393" s="44"/>
      <c r="AA393" s="44"/>
      <c r="AB393" s="44"/>
      <c r="AC393" s="44"/>
      <c r="AD393" s="44"/>
      <c r="AP393"/>
      <c r="AQ393"/>
      <c r="AX393"/>
    </row>
    <row r="394" spans="18:50">
      <c r="R394" s="409"/>
      <c r="S394" s="44"/>
      <c r="T394" s="44"/>
      <c r="U394" s="44"/>
      <c r="V394" s="44"/>
      <c r="W394" s="44"/>
      <c r="X394" s="44"/>
      <c r="Y394" s="44"/>
      <c r="Z394" s="44"/>
      <c r="AA394" s="44"/>
      <c r="AB394" s="44"/>
      <c r="AC394" s="44"/>
      <c r="AD394" s="44"/>
      <c r="AP394"/>
      <c r="AQ394"/>
      <c r="AX394"/>
    </row>
    <row r="395" spans="18:50">
      <c r="R395" s="409"/>
      <c r="S395" s="44"/>
      <c r="T395" s="44"/>
      <c r="U395" s="44"/>
      <c r="V395" s="44"/>
      <c r="W395" s="44"/>
      <c r="X395" s="44"/>
      <c r="Y395" s="44"/>
      <c r="Z395" s="44"/>
      <c r="AA395" s="44"/>
      <c r="AB395" s="44"/>
      <c r="AC395" s="44"/>
      <c r="AD395" s="44"/>
      <c r="AP395"/>
      <c r="AQ395"/>
      <c r="AX395"/>
    </row>
    <row r="396" spans="18:50">
      <c r="R396" s="409"/>
      <c r="S396" s="44"/>
      <c r="T396" s="44"/>
      <c r="U396" s="44"/>
      <c r="V396" s="44"/>
      <c r="W396" s="44"/>
      <c r="X396" s="44"/>
      <c r="Y396" s="44"/>
      <c r="Z396" s="44"/>
      <c r="AA396" s="44"/>
      <c r="AB396" s="44"/>
      <c r="AC396" s="44"/>
      <c r="AD396" s="44"/>
      <c r="AP396"/>
      <c r="AQ396"/>
      <c r="AX396"/>
    </row>
    <row r="397" spans="18:50">
      <c r="R397" s="409"/>
      <c r="S397" s="44"/>
      <c r="T397" s="44"/>
      <c r="U397" s="44"/>
      <c r="V397" s="44"/>
      <c r="W397" s="44"/>
      <c r="X397" s="44"/>
      <c r="Y397" s="44"/>
      <c r="Z397" s="44"/>
      <c r="AA397" s="44"/>
      <c r="AB397" s="44"/>
      <c r="AC397" s="44"/>
      <c r="AD397" s="44"/>
      <c r="AP397"/>
      <c r="AQ397"/>
      <c r="AX397"/>
    </row>
    <row r="398" spans="18:50">
      <c r="R398" s="409"/>
      <c r="S398" s="44"/>
      <c r="T398" s="44"/>
      <c r="U398" s="44"/>
      <c r="V398" s="44"/>
      <c r="W398" s="44"/>
      <c r="X398" s="44"/>
      <c r="Y398" s="44"/>
      <c r="Z398" s="44"/>
      <c r="AA398" s="44"/>
      <c r="AB398" s="44"/>
      <c r="AC398" s="44"/>
      <c r="AD398" s="44"/>
      <c r="AP398"/>
      <c r="AQ398"/>
      <c r="AX398"/>
    </row>
    <row r="399" spans="18:50">
      <c r="R399" s="409"/>
      <c r="S399" s="44"/>
      <c r="T399" s="44"/>
      <c r="U399" s="44"/>
      <c r="V399" s="44"/>
      <c r="W399" s="44"/>
      <c r="X399" s="44"/>
      <c r="Y399" s="44"/>
      <c r="Z399" s="44"/>
      <c r="AA399" s="44"/>
      <c r="AB399" s="44"/>
      <c r="AC399" s="44"/>
      <c r="AD399" s="44"/>
      <c r="AP399"/>
      <c r="AQ399"/>
      <c r="AX399"/>
    </row>
    <row r="400" spans="18:50">
      <c r="R400" s="409"/>
      <c r="S400" s="44"/>
      <c r="T400" s="44"/>
      <c r="U400" s="44"/>
      <c r="V400" s="44"/>
      <c r="W400" s="44"/>
      <c r="X400" s="44"/>
      <c r="Y400" s="44"/>
      <c r="Z400" s="44"/>
      <c r="AA400" s="44"/>
      <c r="AB400" s="44"/>
      <c r="AC400" s="44"/>
      <c r="AD400" s="44"/>
      <c r="AP400"/>
      <c r="AQ400"/>
      <c r="AX400"/>
    </row>
    <row r="401" spans="18:50">
      <c r="R401" s="409"/>
      <c r="S401" s="44"/>
      <c r="T401" s="44"/>
      <c r="U401" s="44"/>
      <c r="V401" s="44"/>
      <c r="W401" s="44"/>
      <c r="X401" s="44"/>
      <c r="Y401" s="44"/>
      <c r="Z401" s="44"/>
      <c r="AA401" s="44"/>
      <c r="AB401" s="44"/>
      <c r="AC401" s="44"/>
      <c r="AD401" s="44"/>
      <c r="AP401"/>
      <c r="AQ401"/>
      <c r="AX401"/>
    </row>
    <row r="402" spans="18:50">
      <c r="R402" s="409"/>
      <c r="S402" s="44"/>
      <c r="T402" s="44"/>
      <c r="U402" s="44"/>
      <c r="V402" s="44"/>
      <c r="W402" s="44"/>
      <c r="X402" s="44"/>
      <c r="Y402" s="44"/>
      <c r="Z402" s="44"/>
      <c r="AA402" s="44"/>
      <c r="AB402" s="44"/>
      <c r="AC402" s="44"/>
      <c r="AD402" s="44"/>
      <c r="AP402"/>
      <c r="AQ402"/>
      <c r="AX402"/>
    </row>
    <row r="403" spans="18:50">
      <c r="R403" s="409"/>
      <c r="S403" s="44"/>
      <c r="T403" s="44"/>
      <c r="U403" s="44"/>
      <c r="V403" s="44"/>
      <c r="W403" s="44"/>
      <c r="X403" s="44"/>
      <c r="Y403" s="44"/>
      <c r="Z403" s="44"/>
      <c r="AA403" s="44"/>
      <c r="AB403" s="44"/>
      <c r="AC403" s="44"/>
      <c r="AD403" s="44"/>
      <c r="AP403"/>
      <c r="AQ403"/>
      <c r="AX403"/>
    </row>
    <row r="404" spans="18:50">
      <c r="R404" s="409"/>
      <c r="S404" s="44"/>
      <c r="T404" s="44"/>
      <c r="U404" s="44"/>
      <c r="V404" s="44"/>
      <c r="W404" s="44"/>
      <c r="X404" s="44"/>
      <c r="Y404" s="44"/>
      <c r="Z404" s="44"/>
      <c r="AA404" s="44"/>
      <c r="AB404" s="44"/>
      <c r="AC404" s="44"/>
      <c r="AD404" s="44"/>
      <c r="AP404"/>
      <c r="AQ404"/>
      <c r="AX404"/>
    </row>
    <row r="405" spans="18:50">
      <c r="R405" s="409"/>
      <c r="S405" s="44"/>
      <c r="T405" s="44"/>
      <c r="U405" s="44"/>
      <c r="V405" s="44"/>
      <c r="W405" s="44"/>
      <c r="X405" s="44"/>
      <c r="Y405" s="44"/>
      <c r="Z405" s="44"/>
      <c r="AA405" s="44"/>
      <c r="AB405" s="44"/>
      <c r="AC405" s="44"/>
      <c r="AD405" s="44"/>
      <c r="AP405"/>
      <c r="AQ405"/>
      <c r="AX405"/>
    </row>
    <row r="406" spans="18:50">
      <c r="R406" s="409"/>
      <c r="S406" s="44"/>
      <c r="T406" s="44"/>
      <c r="U406" s="44"/>
      <c r="V406" s="44"/>
      <c r="W406" s="44"/>
      <c r="X406" s="44"/>
      <c r="Y406" s="44"/>
      <c r="Z406" s="44"/>
      <c r="AA406" s="44"/>
      <c r="AB406" s="44"/>
      <c r="AC406" s="44"/>
      <c r="AD406" s="44"/>
      <c r="AP406"/>
      <c r="AQ406"/>
      <c r="AX406"/>
    </row>
    <row r="407" spans="18:50">
      <c r="R407" s="409"/>
      <c r="S407" s="44"/>
      <c r="T407" s="44"/>
      <c r="U407" s="44"/>
      <c r="V407" s="44"/>
      <c r="W407" s="44"/>
      <c r="X407" s="44"/>
      <c r="Y407" s="44"/>
      <c r="Z407" s="44"/>
      <c r="AA407" s="44"/>
      <c r="AB407" s="44"/>
      <c r="AC407" s="44"/>
      <c r="AD407" s="44"/>
      <c r="AP407"/>
      <c r="AQ407"/>
      <c r="AX407"/>
    </row>
    <row r="408" spans="18:50">
      <c r="R408" s="409"/>
      <c r="S408" s="44"/>
      <c r="T408" s="44"/>
      <c r="U408" s="44"/>
      <c r="V408" s="44"/>
      <c r="W408" s="44"/>
      <c r="X408" s="44"/>
      <c r="Y408" s="44"/>
      <c r="Z408" s="44"/>
      <c r="AA408" s="44"/>
      <c r="AB408" s="44"/>
      <c r="AC408" s="44"/>
      <c r="AD408" s="44"/>
      <c r="AP408"/>
      <c r="AQ408"/>
      <c r="AX408"/>
    </row>
    <row r="409" spans="18:50">
      <c r="R409" s="409"/>
      <c r="S409" s="44"/>
      <c r="T409" s="44"/>
      <c r="U409" s="44"/>
      <c r="V409" s="44"/>
      <c r="W409" s="44"/>
      <c r="X409" s="44"/>
      <c r="Y409" s="44"/>
      <c r="Z409" s="44"/>
      <c r="AA409" s="44"/>
      <c r="AB409" s="44"/>
      <c r="AC409" s="44"/>
      <c r="AD409" s="44"/>
      <c r="AP409"/>
      <c r="AQ409"/>
      <c r="AX409"/>
    </row>
    <row r="410" spans="18:50">
      <c r="R410" s="409"/>
      <c r="S410" s="44"/>
      <c r="T410" s="44"/>
      <c r="U410" s="44"/>
      <c r="V410" s="44"/>
      <c r="W410" s="44"/>
      <c r="X410" s="44"/>
      <c r="Y410" s="44"/>
      <c r="Z410" s="44"/>
      <c r="AA410" s="44"/>
      <c r="AB410" s="44"/>
      <c r="AC410" s="44"/>
      <c r="AD410" s="44"/>
      <c r="AP410"/>
      <c r="AQ410"/>
      <c r="AX410"/>
    </row>
    <row r="411" spans="18:50">
      <c r="R411" s="409"/>
      <c r="S411" s="44"/>
      <c r="T411" s="44"/>
      <c r="U411" s="44"/>
      <c r="V411" s="44"/>
      <c r="W411" s="44"/>
      <c r="X411" s="44"/>
      <c r="Y411" s="44"/>
      <c r="Z411" s="44"/>
      <c r="AA411" s="44"/>
      <c r="AB411" s="44"/>
      <c r="AC411" s="44"/>
      <c r="AD411" s="44"/>
      <c r="AP411"/>
      <c r="AQ411"/>
      <c r="AX411"/>
    </row>
    <row r="412" spans="18:50">
      <c r="R412" s="409"/>
      <c r="S412" s="44"/>
      <c r="T412" s="44"/>
      <c r="U412" s="44"/>
      <c r="V412" s="44"/>
      <c r="W412" s="44"/>
      <c r="X412" s="44"/>
      <c r="Y412" s="44"/>
      <c r="Z412" s="44"/>
      <c r="AA412" s="44"/>
      <c r="AB412" s="44"/>
      <c r="AC412" s="44"/>
      <c r="AD412" s="44"/>
      <c r="AP412"/>
      <c r="AQ412"/>
      <c r="AX412"/>
    </row>
    <row r="413" spans="18:50">
      <c r="R413" s="409"/>
      <c r="S413" s="44"/>
      <c r="T413" s="44"/>
      <c r="U413" s="44"/>
      <c r="V413" s="44"/>
      <c r="W413" s="44"/>
      <c r="X413" s="44"/>
      <c r="Y413" s="44"/>
      <c r="Z413" s="44"/>
      <c r="AA413" s="44"/>
      <c r="AB413" s="44"/>
      <c r="AC413" s="44"/>
      <c r="AD413" s="44"/>
      <c r="AP413"/>
      <c r="AQ413"/>
      <c r="AX413"/>
    </row>
    <row r="414" spans="18:50">
      <c r="R414" s="409"/>
      <c r="S414" s="44"/>
      <c r="T414" s="44"/>
      <c r="U414" s="44"/>
      <c r="V414" s="44"/>
      <c r="W414" s="44"/>
      <c r="X414" s="44"/>
      <c r="Y414" s="44"/>
      <c r="Z414" s="44"/>
      <c r="AA414" s="44"/>
      <c r="AB414" s="44"/>
      <c r="AC414" s="44"/>
      <c r="AD414" s="44"/>
      <c r="AP414"/>
      <c r="AQ414"/>
      <c r="AX414"/>
    </row>
    <row r="415" spans="18:50">
      <c r="R415" s="409"/>
      <c r="S415" s="44"/>
      <c r="T415" s="44"/>
      <c r="U415" s="44"/>
      <c r="V415" s="44"/>
      <c r="W415" s="44"/>
      <c r="X415" s="44"/>
      <c r="Y415" s="44"/>
      <c r="Z415" s="44"/>
      <c r="AA415" s="44"/>
      <c r="AB415" s="44"/>
      <c r="AC415" s="44"/>
      <c r="AD415" s="44"/>
      <c r="AP415"/>
      <c r="AQ415"/>
      <c r="AX415"/>
    </row>
    <row r="416" spans="18:50">
      <c r="R416" s="409"/>
      <c r="S416" s="44"/>
      <c r="T416" s="44"/>
      <c r="U416" s="44"/>
      <c r="V416" s="44"/>
      <c r="W416" s="44"/>
      <c r="X416" s="44"/>
      <c r="Y416" s="44"/>
      <c r="Z416" s="44"/>
      <c r="AA416" s="44"/>
      <c r="AB416" s="44"/>
      <c r="AC416" s="44"/>
      <c r="AD416" s="44"/>
      <c r="AP416"/>
      <c r="AQ416"/>
      <c r="AX416"/>
    </row>
    <row r="417" spans="18:50">
      <c r="R417" s="409"/>
      <c r="S417" s="44"/>
      <c r="T417" s="44"/>
      <c r="U417" s="44"/>
      <c r="V417" s="44"/>
      <c r="W417" s="44"/>
      <c r="X417" s="44"/>
      <c r="Y417" s="44"/>
      <c r="Z417" s="44"/>
      <c r="AA417" s="44"/>
      <c r="AB417" s="44"/>
      <c r="AC417" s="44"/>
      <c r="AD417" s="44"/>
      <c r="AP417"/>
      <c r="AQ417"/>
      <c r="AX417"/>
    </row>
    <row r="418" spans="18:50">
      <c r="R418" s="409"/>
      <c r="S418" s="44"/>
      <c r="T418" s="44"/>
      <c r="U418" s="44"/>
      <c r="V418" s="44"/>
      <c r="W418" s="44"/>
      <c r="X418" s="44"/>
      <c r="Y418" s="44"/>
      <c r="Z418" s="44"/>
      <c r="AA418" s="44"/>
      <c r="AB418" s="44"/>
      <c r="AC418" s="44"/>
      <c r="AD418" s="44"/>
      <c r="AP418"/>
      <c r="AQ418"/>
      <c r="AX418"/>
    </row>
    <row r="419" spans="18:50">
      <c r="R419" s="409"/>
      <c r="S419" s="44"/>
      <c r="T419" s="44"/>
      <c r="U419" s="44"/>
      <c r="V419" s="44"/>
      <c r="W419" s="44"/>
      <c r="X419" s="44"/>
      <c r="Y419" s="44"/>
      <c r="Z419" s="44"/>
      <c r="AA419" s="44"/>
      <c r="AB419" s="44"/>
      <c r="AC419" s="44"/>
      <c r="AD419" s="44"/>
      <c r="AP419"/>
      <c r="AQ419"/>
      <c r="AX419"/>
    </row>
    <row r="420" spans="18:50">
      <c r="R420" s="409"/>
      <c r="S420" s="44"/>
      <c r="T420" s="44"/>
      <c r="U420" s="44"/>
      <c r="V420" s="44"/>
      <c r="W420" s="44"/>
      <c r="X420" s="44"/>
      <c r="Y420" s="44"/>
      <c r="Z420" s="44"/>
      <c r="AA420" s="44"/>
      <c r="AB420" s="44"/>
      <c r="AC420" s="44"/>
      <c r="AD420" s="44"/>
      <c r="AP420"/>
      <c r="AQ420"/>
      <c r="AX420"/>
    </row>
    <row r="421" spans="18:50">
      <c r="R421" s="409"/>
      <c r="S421" s="44"/>
      <c r="T421" s="44"/>
      <c r="U421" s="44"/>
      <c r="V421" s="44"/>
      <c r="W421" s="44"/>
      <c r="X421" s="44"/>
      <c r="Y421" s="44"/>
      <c r="Z421" s="44"/>
      <c r="AA421" s="44"/>
      <c r="AB421" s="44"/>
      <c r="AC421" s="44"/>
      <c r="AD421" s="44"/>
      <c r="AP421"/>
      <c r="AQ421"/>
      <c r="AX421"/>
    </row>
    <row r="422" spans="18:50">
      <c r="R422" s="409"/>
      <c r="S422" s="44"/>
      <c r="T422" s="44"/>
      <c r="U422" s="44"/>
      <c r="V422" s="44"/>
      <c r="W422" s="44"/>
      <c r="X422" s="44"/>
      <c r="Y422" s="44"/>
      <c r="Z422" s="44"/>
      <c r="AA422" s="44"/>
      <c r="AB422" s="44"/>
      <c r="AC422" s="44"/>
      <c r="AD422" s="44"/>
      <c r="AP422"/>
      <c r="AQ422"/>
      <c r="AX422"/>
    </row>
    <row r="423" spans="18:50">
      <c r="R423" s="409"/>
      <c r="S423" s="44"/>
      <c r="T423" s="44"/>
      <c r="U423" s="44"/>
      <c r="V423" s="44"/>
      <c r="W423" s="44"/>
      <c r="X423" s="44"/>
      <c r="Y423" s="44"/>
      <c r="Z423" s="44"/>
      <c r="AA423" s="44"/>
      <c r="AB423" s="44"/>
      <c r="AC423" s="44"/>
      <c r="AD423" s="44"/>
      <c r="AP423"/>
      <c r="AQ423"/>
      <c r="AX423"/>
    </row>
    <row r="424" spans="18:50">
      <c r="R424" s="409"/>
      <c r="S424" s="44"/>
      <c r="T424" s="44"/>
      <c r="U424" s="44"/>
      <c r="V424" s="44"/>
      <c r="W424" s="44"/>
      <c r="X424" s="44"/>
      <c r="Y424" s="44"/>
      <c r="Z424" s="44"/>
      <c r="AA424" s="44"/>
      <c r="AB424" s="44"/>
      <c r="AC424" s="44"/>
      <c r="AD424" s="44"/>
      <c r="AP424"/>
      <c r="AQ424"/>
      <c r="AX424"/>
    </row>
    <row r="425" spans="18:50">
      <c r="R425" s="409"/>
      <c r="S425" s="44"/>
      <c r="T425" s="44"/>
      <c r="U425" s="44"/>
      <c r="V425" s="44"/>
      <c r="W425" s="44"/>
      <c r="X425" s="44"/>
      <c r="Y425" s="44"/>
      <c r="Z425" s="44"/>
      <c r="AA425" s="44"/>
      <c r="AB425" s="44"/>
      <c r="AC425" s="44"/>
      <c r="AD425" s="44"/>
      <c r="AP425"/>
      <c r="AQ425"/>
      <c r="AX425"/>
    </row>
    <row r="426" spans="18:50">
      <c r="R426" s="409"/>
      <c r="S426" s="44"/>
      <c r="T426" s="44"/>
      <c r="U426" s="44"/>
      <c r="V426" s="44"/>
      <c r="W426" s="44"/>
      <c r="X426" s="44"/>
      <c r="Y426" s="44"/>
      <c r="Z426" s="44"/>
      <c r="AA426" s="44"/>
      <c r="AB426" s="44"/>
      <c r="AC426" s="44"/>
      <c r="AD426" s="44"/>
      <c r="AP426"/>
      <c r="AQ426"/>
      <c r="AX426"/>
    </row>
    <row r="427" spans="18:50">
      <c r="R427" s="409"/>
      <c r="S427" s="44"/>
      <c r="T427" s="44"/>
      <c r="U427" s="44"/>
      <c r="V427" s="44"/>
      <c r="W427" s="44"/>
      <c r="X427" s="44"/>
      <c r="Y427" s="44"/>
      <c r="Z427" s="44"/>
      <c r="AA427" s="44"/>
      <c r="AB427" s="44"/>
      <c r="AC427" s="44"/>
      <c r="AD427" s="44"/>
      <c r="AP427"/>
      <c r="AQ427"/>
      <c r="AX427"/>
    </row>
    <row r="428" spans="18:50">
      <c r="R428" s="409"/>
      <c r="S428" s="44"/>
      <c r="T428" s="44"/>
      <c r="U428" s="44"/>
      <c r="V428" s="44"/>
      <c r="W428" s="44"/>
      <c r="X428" s="44"/>
      <c r="Y428" s="44"/>
      <c r="Z428" s="44"/>
      <c r="AA428" s="44"/>
      <c r="AB428" s="44"/>
      <c r="AC428" s="44"/>
      <c r="AD428" s="44"/>
      <c r="AP428"/>
      <c r="AQ428"/>
      <c r="AX428"/>
    </row>
    <row r="429" spans="18:50">
      <c r="R429" s="409"/>
      <c r="S429" s="44"/>
      <c r="T429" s="44"/>
      <c r="U429" s="44"/>
      <c r="V429" s="44"/>
      <c r="W429" s="44"/>
      <c r="X429" s="44"/>
      <c r="Y429" s="44"/>
      <c r="Z429" s="44"/>
      <c r="AA429" s="44"/>
      <c r="AB429" s="44"/>
      <c r="AC429" s="44"/>
      <c r="AD429" s="44"/>
      <c r="AP429"/>
      <c r="AQ429"/>
      <c r="AX429"/>
    </row>
    <row r="430" spans="18:50">
      <c r="R430" s="409"/>
      <c r="S430" s="44"/>
      <c r="T430" s="44"/>
      <c r="U430" s="44"/>
      <c r="V430" s="44"/>
      <c r="W430" s="44"/>
      <c r="X430" s="44"/>
      <c r="Y430" s="44"/>
      <c r="Z430" s="44"/>
      <c r="AA430" s="44"/>
      <c r="AB430" s="44"/>
      <c r="AC430" s="44"/>
      <c r="AD430" s="44"/>
      <c r="AP430"/>
      <c r="AQ430"/>
      <c r="AX430"/>
    </row>
    <row r="431" spans="18:50">
      <c r="R431" s="409"/>
      <c r="S431" s="44"/>
      <c r="T431" s="44"/>
      <c r="U431" s="44"/>
      <c r="V431" s="44"/>
      <c r="W431" s="44"/>
      <c r="X431" s="44"/>
      <c r="Y431" s="44"/>
      <c r="Z431" s="44"/>
      <c r="AA431" s="44"/>
      <c r="AB431" s="44"/>
      <c r="AC431" s="44"/>
      <c r="AD431" s="44"/>
      <c r="AP431"/>
      <c r="AQ431"/>
      <c r="AX431"/>
    </row>
    <row r="432" spans="18:50">
      <c r="R432" s="409"/>
      <c r="S432" s="44"/>
      <c r="T432" s="44"/>
      <c r="U432" s="44"/>
      <c r="V432" s="44"/>
      <c r="W432" s="44"/>
      <c r="X432" s="44"/>
      <c r="Y432" s="44"/>
      <c r="Z432" s="44"/>
      <c r="AA432" s="44"/>
      <c r="AB432" s="44"/>
      <c r="AC432" s="44"/>
      <c r="AD432" s="44"/>
      <c r="AP432"/>
      <c r="AQ432"/>
      <c r="AX432"/>
    </row>
    <row r="433" spans="18:50">
      <c r="R433" s="409"/>
      <c r="S433" s="44"/>
      <c r="T433" s="44"/>
      <c r="U433" s="44"/>
      <c r="V433" s="44"/>
      <c r="W433" s="44"/>
      <c r="X433" s="44"/>
      <c r="Y433" s="44"/>
      <c r="Z433" s="44"/>
      <c r="AA433" s="44"/>
      <c r="AB433" s="44"/>
      <c r="AC433" s="44"/>
      <c r="AD433" s="44"/>
      <c r="AP433"/>
      <c r="AQ433"/>
      <c r="AX433"/>
    </row>
    <row r="434" spans="18:50">
      <c r="R434" s="409"/>
      <c r="S434" s="44"/>
      <c r="T434" s="44"/>
      <c r="U434" s="44"/>
      <c r="V434" s="44"/>
      <c r="W434" s="44"/>
      <c r="X434" s="44"/>
      <c r="Y434" s="44"/>
      <c r="Z434" s="44"/>
      <c r="AA434" s="44"/>
      <c r="AB434" s="44"/>
      <c r="AC434" s="44"/>
      <c r="AD434" s="44"/>
      <c r="AP434"/>
      <c r="AQ434"/>
      <c r="AX434"/>
    </row>
    <row r="435" spans="18:50">
      <c r="R435" s="409"/>
      <c r="S435" s="44"/>
      <c r="T435" s="44"/>
      <c r="U435" s="44"/>
      <c r="V435" s="44"/>
      <c r="W435" s="44"/>
      <c r="X435" s="44"/>
      <c r="Y435" s="44"/>
      <c r="Z435" s="44"/>
      <c r="AA435" s="44"/>
      <c r="AB435" s="44"/>
      <c r="AC435" s="44"/>
      <c r="AD435" s="44"/>
      <c r="AP435"/>
      <c r="AQ435"/>
      <c r="AX435"/>
    </row>
    <row r="436" spans="18:50">
      <c r="R436" s="409"/>
      <c r="S436" s="44"/>
      <c r="T436" s="44"/>
      <c r="U436" s="44"/>
      <c r="V436" s="44"/>
      <c r="W436" s="44"/>
      <c r="X436" s="44"/>
      <c r="Y436" s="44"/>
      <c r="Z436" s="44"/>
      <c r="AA436" s="44"/>
      <c r="AB436" s="44"/>
      <c r="AC436" s="44"/>
      <c r="AD436" s="44"/>
      <c r="AP436"/>
      <c r="AQ436"/>
      <c r="AX436"/>
    </row>
    <row r="437" spans="18:50">
      <c r="R437" s="409"/>
      <c r="S437" s="44"/>
      <c r="T437" s="44"/>
      <c r="U437" s="44"/>
      <c r="V437" s="44"/>
      <c r="W437" s="44"/>
      <c r="X437" s="44"/>
      <c r="Y437" s="44"/>
      <c r="Z437" s="44"/>
      <c r="AA437" s="44"/>
      <c r="AB437" s="44"/>
      <c r="AC437" s="44"/>
      <c r="AD437" s="44"/>
      <c r="AP437"/>
      <c r="AQ437"/>
      <c r="AX437"/>
    </row>
    <row r="438" spans="18:50">
      <c r="R438" s="409"/>
      <c r="S438" s="44"/>
      <c r="T438" s="44"/>
      <c r="U438" s="44"/>
      <c r="V438" s="44"/>
      <c r="W438" s="44"/>
      <c r="X438" s="44"/>
      <c r="Y438" s="44"/>
      <c r="Z438" s="44"/>
      <c r="AA438" s="44"/>
      <c r="AB438" s="44"/>
      <c r="AC438" s="44"/>
      <c r="AD438" s="44"/>
      <c r="AP438"/>
      <c r="AQ438"/>
      <c r="AX438"/>
    </row>
    <row r="439" spans="18:50">
      <c r="R439" s="409"/>
      <c r="S439" s="44"/>
      <c r="T439" s="44"/>
      <c r="U439" s="44"/>
      <c r="V439" s="44"/>
      <c r="W439" s="44"/>
      <c r="X439" s="44"/>
      <c r="Y439" s="44"/>
      <c r="Z439" s="44"/>
      <c r="AA439" s="44"/>
      <c r="AB439" s="44"/>
      <c r="AC439" s="44"/>
      <c r="AD439" s="44"/>
      <c r="AP439"/>
      <c r="AQ439"/>
      <c r="AX439"/>
    </row>
    <row r="440" spans="18:50">
      <c r="R440" s="409"/>
      <c r="S440" s="44"/>
      <c r="T440" s="44"/>
      <c r="U440" s="44"/>
      <c r="V440" s="44"/>
      <c r="W440" s="44"/>
      <c r="X440" s="44"/>
      <c r="Y440" s="44"/>
      <c r="Z440" s="44"/>
      <c r="AA440" s="44"/>
      <c r="AB440" s="44"/>
      <c r="AC440" s="44"/>
      <c r="AD440" s="44"/>
      <c r="AP440"/>
      <c r="AQ440"/>
      <c r="AX440"/>
    </row>
    <row r="441" spans="18:50">
      <c r="R441" s="409"/>
      <c r="S441" s="44"/>
      <c r="T441" s="44"/>
      <c r="U441" s="44"/>
      <c r="V441" s="44"/>
      <c r="W441" s="44"/>
      <c r="X441" s="44"/>
      <c r="Y441" s="44"/>
      <c r="Z441" s="44"/>
      <c r="AA441" s="44"/>
      <c r="AB441" s="44"/>
      <c r="AC441" s="44"/>
      <c r="AD441" s="44"/>
      <c r="AP441"/>
      <c r="AQ441"/>
      <c r="AX441"/>
    </row>
    <row r="442" spans="18:50">
      <c r="R442" s="409"/>
      <c r="S442" s="44"/>
      <c r="T442" s="44"/>
      <c r="U442" s="44"/>
      <c r="V442" s="44"/>
      <c r="W442" s="44"/>
      <c r="X442" s="44"/>
      <c r="Y442" s="44"/>
      <c r="Z442" s="44"/>
      <c r="AA442" s="44"/>
      <c r="AB442" s="44"/>
      <c r="AC442" s="44"/>
      <c r="AD442" s="44"/>
      <c r="AP442"/>
      <c r="AQ442"/>
      <c r="AX442"/>
    </row>
    <row r="443" spans="18:50">
      <c r="R443" s="409"/>
      <c r="S443" s="44"/>
      <c r="T443" s="44"/>
      <c r="U443" s="44"/>
      <c r="V443" s="44"/>
      <c r="W443" s="44"/>
      <c r="X443" s="44"/>
      <c r="Y443" s="44"/>
      <c r="Z443" s="44"/>
      <c r="AA443" s="44"/>
      <c r="AB443" s="44"/>
      <c r="AC443" s="44"/>
      <c r="AD443" s="44"/>
      <c r="AP443"/>
      <c r="AQ443"/>
      <c r="AX443"/>
    </row>
    <row r="444" spans="18:50">
      <c r="R444" s="409"/>
      <c r="S444" s="44"/>
      <c r="T444" s="44"/>
      <c r="U444" s="44"/>
      <c r="V444" s="44"/>
      <c r="W444" s="44"/>
      <c r="X444" s="44"/>
      <c r="Y444" s="44"/>
      <c r="Z444" s="44"/>
      <c r="AA444" s="44"/>
      <c r="AB444" s="44"/>
      <c r="AC444" s="44"/>
      <c r="AD444" s="44"/>
      <c r="AP444"/>
      <c r="AQ444"/>
      <c r="AX444"/>
    </row>
    <row r="445" spans="18:50">
      <c r="R445" s="409"/>
      <c r="S445" s="44"/>
      <c r="T445" s="44"/>
      <c r="U445" s="44"/>
      <c r="V445" s="44"/>
      <c r="W445" s="44"/>
      <c r="X445" s="44"/>
      <c r="Y445" s="44"/>
      <c r="Z445" s="44"/>
      <c r="AA445" s="44"/>
      <c r="AB445" s="44"/>
      <c r="AC445" s="44"/>
      <c r="AD445" s="44"/>
      <c r="AP445"/>
      <c r="AQ445"/>
      <c r="AX445"/>
    </row>
    <row r="446" spans="18:50">
      <c r="R446" s="409"/>
      <c r="S446" s="44"/>
      <c r="T446" s="44"/>
      <c r="U446" s="44"/>
      <c r="V446" s="44"/>
      <c r="W446" s="44"/>
      <c r="X446" s="44"/>
      <c r="Y446" s="44"/>
      <c r="Z446" s="44"/>
      <c r="AA446" s="44"/>
      <c r="AB446" s="44"/>
      <c r="AC446" s="44"/>
      <c r="AD446" s="44"/>
      <c r="AP446"/>
      <c r="AQ446"/>
      <c r="AX446"/>
    </row>
    <row r="447" spans="18:50">
      <c r="R447" s="409"/>
      <c r="S447" s="44"/>
      <c r="T447" s="44"/>
      <c r="U447" s="44"/>
      <c r="V447" s="44"/>
      <c r="W447" s="44"/>
      <c r="X447" s="44"/>
      <c r="Y447" s="44"/>
      <c r="Z447" s="44"/>
      <c r="AA447" s="44"/>
      <c r="AB447" s="44"/>
      <c r="AC447" s="44"/>
      <c r="AD447" s="44"/>
      <c r="AP447"/>
      <c r="AQ447"/>
      <c r="AX447"/>
    </row>
    <row r="448" spans="18:50">
      <c r="R448" s="409"/>
      <c r="S448" s="44"/>
      <c r="T448" s="44"/>
      <c r="U448" s="44"/>
      <c r="V448" s="44"/>
      <c r="W448" s="44"/>
      <c r="X448" s="44"/>
      <c r="Y448" s="44"/>
      <c r="Z448" s="44"/>
      <c r="AA448" s="44"/>
      <c r="AB448" s="44"/>
      <c r="AC448" s="44"/>
      <c r="AD448" s="44"/>
      <c r="AP448"/>
      <c r="AQ448"/>
      <c r="AX448"/>
    </row>
    <row r="449" spans="18:50">
      <c r="R449" s="409"/>
      <c r="S449" s="44"/>
      <c r="T449" s="44"/>
      <c r="U449" s="44"/>
      <c r="V449" s="44"/>
      <c r="W449" s="44"/>
      <c r="X449" s="44"/>
      <c r="Y449" s="44"/>
      <c r="Z449" s="44"/>
      <c r="AA449" s="44"/>
      <c r="AB449" s="44"/>
      <c r="AC449" s="44"/>
      <c r="AD449" s="44"/>
      <c r="AP449"/>
      <c r="AQ449"/>
      <c r="AX449"/>
    </row>
    <row r="450" spans="18:50">
      <c r="R450" s="409"/>
      <c r="S450" s="44"/>
      <c r="T450" s="44"/>
      <c r="U450" s="44"/>
      <c r="V450" s="44"/>
      <c r="W450" s="44"/>
      <c r="X450" s="44"/>
      <c r="Y450" s="44"/>
      <c r="Z450" s="44"/>
      <c r="AA450" s="44"/>
      <c r="AB450" s="44"/>
      <c r="AC450" s="44"/>
      <c r="AD450" s="44"/>
      <c r="AP450"/>
      <c r="AQ450"/>
      <c r="AX450"/>
    </row>
    <row r="451" spans="18:50">
      <c r="R451" s="409"/>
      <c r="S451" s="44"/>
      <c r="T451" s="44"/>
      <c r="U451" s="44"/>
      <c r="V451" s="44"/>
      <c r="W451" s="44"/>
      <c r="X451" s="44"/>
      <c r="Y451" s="44"/>
      <c r="Z451" s="44"/>
      <c r="AA451" s="44"/>
      <c r="AB451" s="44"/>
      <c r="AC451" s="44"/>
      <c r="AD451" s="44"/>
      <c r="AP451"/>
      <c r="AQ451"/>
      <c r="AX451"/>
    </row>
    <row r="452" spans="18:50">
      <c r="R452" s="409"/>
      <c r="S452" s="44"/>
      <c r="T452" s="44"/>
      <c r="U452" s="44"/>
      <c r="V452" s="44"/>
      <c r="W452" s="44"/>
      <c r="X452" s="44"/>
      <c r="Y452" s="44"/>
      <c r="Z452" s="44"/>
      <c r="AA452" s="44"/>
      <c r="AB452" s="44"/>
      <c r="AC452" s="44"/>
      <c r="AD452" s="44"/>
      <c r="AP452"/>
      <c r="AQ452"/>
      <c r="AX452"/>
    </row>
    <row r="453" spans="18:50">
      <c r="R453" s="409"/>
      <c r="S453" s="44"/>
      <c r="T453" s="44"/>
      <c r="U453" s="44"/>
      <c r="V453" s="44"/>
      <c r="W453" s="44"/>
      <c r="X453" s="44"/>
      <c r="Y453" s="44"/>
      <c r="Z453" s="44"/>
      <c r="AA453" s="44"/>
      <c r="AB453" s="44"/>
      <c r="AC453" s="44"/>
      <c r="AD453" s="44"/>
      <c r="AP453"/>
      <c r="AQ453"/>
      <c r="AX453"/>
    </row>
    <row r="454" spans="18:50">
      <c r="R454" s="409"/>
      <c r="S454" s="44"/>
      <c r="T454" s="44"/>
      <c r="U454" s="44"/>
      <c r="V454" s="44"/>
      <c r="W454" s="44"/>
      <c r="X454" s="44"/>
      <c r="Y454" s="44"/>
      <c r="Z454" s="44"/>
      <c r="AA454" s="44"/>
      <c r="AB454" s="44"/>
      <c r="AC454" s="44"/>
      <c r="AD454" s="44"/>
      <c r="AP454"/>
      <c r="AQ454"/>
      <c r="AX454"/>
    </row>
    <row r="455" spans="18:50">
      <c r="R455" s="409"/>
      <c r="S455" s="44"/>
      <c r="T455" s="44"/>
      <c r="U455" s="44"/>
      <c r="V455" s="44"/>
      <c r="W455" s="44"/>
      <c r="X455" s="44"/>
      <c r="Y455" s="44"/>
      <c r="Z455" s="44"/>
      <c r="AA455" s="44"/>
      <c r="AB455" s="44"/>
      <c r="AC455" s="44"/>
      <c r="AD455" s="44"/>
      <c r="AP455"/>
      <c r="AQ455"/>
      <c r="AX455"/>
    </row>
    <row r="456" spans="18:50">
      <c r="R456" s="409"/>
      <c r="S456" s="44"/>
      <c r="T456" s="44"/>
      <c r="U456" s="44"/>
      <c r="V456" s="44"/>
      <c r="W456" s="44"/>
      <c r="X456" s="44"/>
      <c r="Y456" s="44"/>
      <c r="Z456" s="44"/>
      <c r="AA456" s="44"/>
      <c r="AB456" s="44"/>
      <c r="AC456" s="44"/>
      <c r="AD456" s="44"/>
      <c r="AP456"/>
      <c r="AQ456"/>
      <c r="AX456"/>
    </row>
    <row r="457" spans="18:50">
      <c r="R457" s="409"/>
      <c r="S457" s="44"/>
      <c r="T457" s="44"/>
      <c r="U457" s="44"/>
      <c r="V457" s="44"/>
      <c r="W457" s="44"/>
      <c r="X457" s="44"/>
      <c r="Y457" s="44"/>
      <c r="Z457" s="44"/>
      <c r="AA457" s="44"/>
      <c r="AB457" s="44"/>
      <c r="AC457" s="44"/>
      <c r="AD457" s="44"/>
      <c r="AP457"/>
      <c r="AQ457"/>
      <c r="AX457"/>
    </row>
    <row r="458" spans="18:50">
      <c r="R458" s="409"/>
      <c r="S458" s="44"/>
      <c r="T458" s="44"/>
      <c r="U458" s="44"/>
      <c r="V458" s="44"/>
      <c r="W458" s="44"/>
      <c r="X458" s="44"/>
      <c r="Y458" s="44"/>
      <c r="Z458" s="44"/>
      <c r="AA458" s="44"/>
      <c r="AB458" s="44"/>
      <c r="AC458" s="44"/>
      <c r="AD458" s="44"/>
      <c r="AP458"/>
      <c r="AQ458"/>
      <c r="AX458"/>
    </row>
    <row r="459" spans="18:50">
      <c r="R459" s="409"/>
      <c r="S459" s="44"/>
      <c r="T459" s="44"/>
      <c r="U459" s="44"/>
      <c r="V459" s="44"/>
      <c r="W459" s="44"/>
      <c r="X459" s="44"/>
      <c r="Y459" s="44"/>
      <c r="Z459" s="44"/>
      <c r="AA459" s="44"/>
      <c r="AB459" s="44"/>
      <c r="AC459" s="44"/>
      <c r="AD459" s="44"/>
      <c r="AP459"/>
      <c r="AQ459"/>
      <c r="AX459"/>
    </row>
    <row r="460" spans="18:50">
      <c r="R460" s="409"/>
      <c r="S460" s="44"/>
      <c r="T460" s="44"/>
      <c r="U460" s="44"/>
      <c r="V460" s="44"/>
      <c r="W460" s="44"/>
      <c r="X460" s="44"/>
      <c r="Y460" s="44"/>
      <c r="Z460" s="44"/>
      <c r="AA460" s="44"/>
      <c r="AB460" s="44"/>
      <c r="AC460" s="44"/>
      <c r="AD460" s="44"/>
      <c r="AP460"/>
      <c r="AQ460"/>
      <c r="AX460"/>
    </row>
    <row r="461" spans="18:50">
      <c r="R461" s="409"/>
      <c r="S461" s="44"/>
      <c r="T461" s="44"/>
      <c r="U461" s="44"/>
      <c r="V461" s="44"/>
      <c r="W461" s="44"/>
      <c r="X461" s="44"/>
      <c r="Y461" s="44"/>
      <c r="Z461" s="44"/>
      <c r="AA461" s="44"/>
      <c r="AB461" s="44"/>
      <c r="AC461" s="44"/>
      <c r="AD461" s="44"/>
      <c r="AP461"/>
      <c r="AQ461"/>
      <c r="AX461"/>
    </row>
    <row r="462" spans="18:50">
      <c r="R462" s="409"/>
      <c r="S462" s="44"/>
      <c r="T462" s="44"/>
      <c r="U462" s="44"/>
      <c r="V462" s="44"/>
      <c r="W462" s="44"/>
      <c r="X462" s="44"/>
      <c r="Y462" s="44"/>
      <c r="Z462" s="44"/>
      <c r="AA462" s="44"/>
      <c r="AB462" s="44"/>
      <c r="AC462" s="44"/>
      <c r="AD462" s="44"/>
      <c r="AP462"/>
      <c r="AQ462"/>
      <c r="AX462"/>
    </row>
    <row r="463" spans="18:50">
      <c r="R463" s="409"/>
      <c r="S463" s="44"/>
      <c r="T463" s="44"/>
      <c r="U463" s="44"/>
      <c r="V463" s="44"/>
      <c r="W463" s="44"/>
      <c r="X463" s="44"/>
      <c r="Y463" s="44"/>
      <c r="Z463" s="44"/>
      <c r="AA463" s="44"/>
      <c r="AB463" s="44"/>
      <c r="AC463" s="44"/>
      <c r="AD463" s="44"/>
      <c r="AP463"/>
      <c r="AQ463"/>
      <c r="AX463"/>
    </row>
    <row r="464" spans="18:50">
      <c r="R464" s="409"/>
      <c r="S464" s="44"/>
      <c r="T464" s="44"/>
      <c r="U464" s="44"/>
      <c r="V464" s="44"/>
      <c r="W464" s="44"/>
      <c r="X464" s="44"/>
      <c r="Y464" s="44"/>
      <c r="Z464" s="44"/>
      <c r="AA464" s="44"/>
      <c r="AB464" s="44"/>
      <c r="AC464" s="44"/>
      <c r="AD464" s="44"/>
      <c r="AP464"/>
      <c r="AQ464"/>
      <c r="AX464"/>
    </row>
    <row r="465" spans="18:50">
      <c r="R465" s="409"/>
      <c r="S465" s="44"/>
      <c r="T465" s="44"/>
      <c r="U465" s="44"/>
      <c r="V465" s="44"/>
      <c r="W465" s="44"/>
      <c r="X465" s="44"/>
      <c r="Y465" s="44"/>
      <c r="Z465" s="44"/>
      <c r="AA465" s="44"/>
      <c r="AB465" s="44"/>
      <c r="AC465" s="44"/>
      <c r="AD465" s="44"/>
      <c r="AP465"/>
      <c r="AQ465"/>
      <c r="AX465"/>
    </row>
    <row r="466" spans="18:50">
      <c r="R466" s="409"/>
      <c r="S466" s="44"/>
      <c r="T466" s="44"/>
      <c r="U466" s="44"/>
      <c r="V466" s="44"/>
      <c r="W466" s="44"/>
      <c r="X466" s="44"/>
      <c r="Y466" s="44"/>
      <c r="Z466" s="44"/>
      <c r="AA466" s="44"/>
      <c r="AB466" s="44"/>
      <c r="AC466" s="44"/>
      <c r="AD466" s="44"/>
      <c r="AP466"/>
      <c r="AQ466"/>
      <c r="AX466"/>
    </row>
    <row r="467" spans="18:50">
      <c r="R467" s="409"/>
      <c r="S467" s="44"/>
      <c r="T467" s="44"/>
      <c r="U467" s="44"/>
      <c r="V467" s="44"/>
      <c r="W467" s="44"/>
      <c r="X467" s="44"/>
      <c r="Y467" s="44"/>
      <c r="Z467" s="44"/>
      <c r="AA467" s="44"/>
      <c r="AB467" s="44"/>
      <c r="AC467" s="44"/>
      <c r="AD467" s="44"/>
      <c r="AP467"/>
      <c r="AQ467"/>
      <c r="AX467"/>
    </row>
    <row r="468" spans="18:50">
      <c r="R468" s="409"/>
      <c r="S468" s="44"/>
      <c r="T468" s="44"/>
      <c r="U468" s="44"/>
      <c r="V468" s="44"/>
      <c r="W468" s="44"/>
      <c r="X468" s="44"/>
      <c r="Y468" s="44"/>
      <c r="Z468" s="44"/>
      <c r="AA468" s="44"/>
      <c r="AB468" s="44"/>
      <c r="AC468" s="44"/>
      <c r="AD468" s="44"/>
      <c r="AP468"/>
      <c r="AQ468"/>
      <c r="AX468"/>
    </row>
    <row r="469" spans="18:50">
      <c r="R469" s="409"/>
      <c r="S469" s="44"/>
      <c r="T469" s="44"/>
      <c r="U469" s="44"/>
      <c r="V469" s="44"/>
      <c r="W469" s="44"/>
      <c r="X469" s="44"/>
      <c r="Y469" s="44"/>
      <c r="Z469" s="44"/>
      <c r="AA469" s="44"/>
      <c r="AB469" s="44"/>
      <c r="AC469" s="44"/>
      <c r="AD469" s="44"/>
      <c r="AP469"/>
      <c r="AQ469"/>
      <c r="AX469"/>
    </row>
    <row r="470" spans="18:50">
      <c r="R470" s="409"/>
      <c r="S470" s="44"/>
      <c r="T470" s="44"/>
      <c r="U470" s="44"/>
      <c r="V470" s="44"/>
      <c r="W470" s="44"/>
      <c r="X470" s="44"/>
      <c r="Y470" s="44"/>
      <c r="Z470" s="44"/>
      <c r="AA470" s="44"/>
      <c r="AB470" s="44"/>
      <c r="AC470" s="44"/>
      <c r="AD470" s="44"/>
      <c r="AP470"/>
      <c r="AQ470"/>
      <c r="AX470"/>
    </row>
    <row r="471" spans="18:50">
      <c r="R471" s="409"/>
      <c r="S471" s="44"/>
      <c r="T471" s="44"/>
      <c r="U471" s="44"/>
      <c r="V471" s="44"/>
      <c r="W471" s="44"/>
      <c r="X471" s="44"/>
      <c r="Y471" s="44"/>
      <c r="Z471" s="44"/>
      <c r="AA471" s="44"/>
      <c r="AB471" s="44"/>
      <c r="AC471" s="44"/>
      <c r="AD471" s="44"/>
      <c r="AP471"/>
      <c r="AQ471"/>
      <c r="AX471"/>
    </row>
    <row r="472" spans="18:50">
      <c r="R472" s="409"/>
      <c r="S472" s="44"/>
      <c r="T472" s="44"/>
      <c r="U472" s="44"/>
      <c r="V472" s="44"/>
      <c r="W472" s="44"/>
      <c r="X472" s="44"/>
      <c r="Y472" s="44"/>
      <c r="Z472" s="44"/>
      <c r="AA472" s="44"/>
      <c r="AB472" s="44"/>
      <c r="AC472" s="44"/>
      <c r="AD472" s="44"/>
      <c r="AP472"/>
      <c r="AQ472"/>
      <c r="AX472"/>
    </row>
    <row r="473" spans="18:50">
      <c r="R473" s="409"/>
      <c r="S473" s="44"/>
      <c r="T473" s="44"/>
      <c r="U473" s="44"/>
      <c r="V473" s="44"/>
      <c r="W473" s="44"/>
      <c r="X473" s="44"/>
      <c r="Y473" s="44"/>
      <c r="Z473" s="44"/>
      <c r="AA473" s="44"/>
      <c r="AB473" s="44"/>
      <c r="AC473" s="44"/>
      <c r="AD473" s="44"/>
      <c r="AP473"/>
      <c r="AQ473"/>
      <c r="AX473"/>
    </row>
    <row r="474" spans="18:50">
      <c r="R474" s="409"/>
      <c r="S474" s="44"/>
      <c r="T474" s="44"/>
      <c r="U474" s="44"/>
      <c r="V474" s="44"/>
      <c r="W474" s="44"/>
      <c r="X474" s="44"/>
      <c r="Y474" s="44"/>
      <c r="Z474" s="44"/>
      <c r="AA474" s="44"/>
      <c r="AB474" s="44"/>
      <c r="AC474" s="44"/>
      <c r="AD474" s="44"/>
      <c r="AP474"/>
      <c r="AQ474"/>
      <c r="AX474"/>
    </row>
    <row r="475" spans="18:50">
      <c r="R475" s="409"/>
      <c r="S475" s="44"/>
      <c r="T475" s="44"/>
      <c r="U475" s="44"/>
      <c r="V475" s="44"/>
      <c r="W475" s="44"/>
      <c r="X475" s="44"/>
      <c r="Y475" s="44"/>
      <c r="Z475" s="44"/>
      <c r="AA475" s="44"/>
      <c r="AB475" s="44"/>
      <c r="AC475" s="44"/>
      <c r="AD475" s="44"/>
      <c r="AP475"/>
      <c r="AQ475"/>
      <c r="AX475"/>
    </row>
    <row r="476" spans="18:50">
      <c r="R476" s="409"/>
      <c r="S476" s="44"/>
      <c r="T476" s="44"/>
      <c r="U476" s="44"/>
      <c r="V476" s="44"/>
      <c r="W476" s="44"/>
      <c r="X476" s="44"/>
      <c r="Y476" s="44"/>
      <c r="Z476" s="44"/>
      <c r="AA476" s="44"/>
      <c r="AB476" s="44"/>
      <c r="AC476" s="44"/>
      <c r="AD476" s="44"/>
      <c r="AP476"/>
      <c r="AQ476"/>
      <c r="AX476"/>
    </row>
    <row r="477" spans="18:50">
      <c r="R477" s="409"/>
      <c r="S477" s="44"/>
      <c r="T477" s="44"/>
      <c r="U477" s="44"/>
      <c r="V477" s="44"/>
      <c r="W477" s="44"/>
      <c r="X477" s="44"/>
      <c r="Y477" s="44"/>
      <c r="Z477" s="44"/>
      <c r="AA477" s="44"/>
      <c r="AB477" s="44"/>
      <c r="AC477" s="44"/>
      <c r="AD477" s="44"/>
      <c r="AP477"/>
      <c r="AQ477"/>
      <c r="AX477"/>
    </row>
    <row r="478" spans="18:50">
      <c r="R478" s="409"/>
      <c r="S478" s="44"/>
      <c r="T478" s="44"/>
      <c r="U478" s="44"/>
      <c r="V478" s="44"/>
      <c r="W478" s="44"/>
      <c r="X478" s="44"/>
      <c r="Y478" s="44"/>
      <c r="Z478" s="44"/>
      <c r="AA478" s="44"/>
      <c r="AB478" s="44"/>
      <c r="AC478" s="44"/>
      <c r="AD478" s="44"/>
      <c r="AP478"/>
      <c r="AQ478"/>
      <c r="AX478"/>
    </row>
    <row r="479" spans="18:50">
      <c r="R479" s="409"/>
      <c r="S479" s="44"/>
      <c r="T479" s="44"/>
      <c r="U479" s="44"/>
      <c r="V479" s="44"/>
      <c r="W479" s="44"/>
      <c r="X479" s="44"/>
      <c r="Y479" s="44"/>
      <c r="Z479" s="44"/>
      <c r="AA479" s="44"/>
      <c r="AB479" s="44"/>
      <c r="AC479" s="44"/>
      <c r="AD479" s="44"/>
      <c r="AP479"/>
      <c r="AQ479"/>
      <c r="AX479"/>
    </row>
    <row r="480" spans="18:50">
      <c r="R480" s="409"/>
      <c r="S480" s="44"/>
      <c r="T480" s="44"/>
      <c r="U480" s="44"/>
      <c r="V480" s="44"/>
      <c r="W480" s="44"/>
      <c r="X480" s="44"/>
      <c r="Y480" s="44"/>
      <c r="Z480" s="44"/>
      <c r="AA480" s="44"/>
      <c r="AB480" s="44"/>
      <c r="AC480" s="44"/>
      <c r="AD480" s="44"/>
      <c r="AP480"/>
      <c r="AQ480"/>
      <c r="AX480"/>
    </row>
    <row r="481" spans="18:50">
      <c r="R481" s="409"/>
      <c r="S481" s="44"/>
      <c r="T481" s="44"/>
      <c r="U481" s="44"/>
      <c r="V481" s="44"/>
      <c r="W481" s="44"/>
      <c r="X481" s="44"/>
      <c r="Y481" s="44"/>
      <c r="Z481" s="44"/>
      <c r="AA481" s="44"/>
      <c r="AB481" s="44"/>
      <c r="AC481" s="44"/>
      <c r="AD481" s="44"/>
      <c r="AP481"/>
      <c r="AQ481"/>
      <c r="AX481"/>
    </row>
    <row r="482" spans="18:50">
      <c r="R482" s="409"/>
      <c r="S482" s="44"/>
      <c r="T482" s="44"/>
      <c r="U482" s="44"/>
      <c r="V482" s="44"/>
      <c r="W482" s="44"/>
      <c r="X482" s="44"/>
      <c r="Y482" s="44"/>
      <c r="Z482" s="44"/>
      <c r="AA482" s="44"/>
      <c r="AB482" s="44"/>
      <c r="AC482" s="44"/>
      <c r="AD482" s="44"/>
      <c r="AP482"/>
      <c r="AQ482"/>
      <c r="AX482"/>
    </row>
    <row r="483" spans="18:50">
      <c r="R483" s="409"/>
      <c r="S483" s="44"/>
      <c r="T483" s="44"/>
      <c r="U483" s="44"/>
      <c r="V483" s="44"/>
      <c r="W483" s="44"/>
      <c r="X483" s="44"/>
      <c r="Y483" s="44"/>
      <c r="Z483" s="44"/>
      <c r="AA483" s="44"/>
      <c r="AB483" s="44"/>
      <c r="AC483" s="44"/>
      <c r="AD483" s="44"/>
      <c r="AP483"/>
      <c r="AQ483"/>
      <c r="AX483"/>
    </row>
    <row r="484" spans="18:50">
      <c r="R484" s="409"/>
      <c r="S484" s="44"/>
      <c r="T484" s="44"/>
      <c r="U484" s="44"/>
      <c r="V484" s="44"/>
      <c r="W484" s="44"/>
      <c r="X484" s="44"/>
      <c r="Y484" s="44"/>
      <c r="Z484" s="44"/>
      <c r="AA484" s="44"/>
      <c r="AB484" s="44"/>
      <c r="AC484" s="44"/>
      <c r="AD484" s="44"/>
      <c r="AP484"/>
      <c r="AQ484"/>
      <c r="AX484"/>
    </row>
    <row r="485" spans="18:50">
      <c r="R485" s="409"/>
      <c r="S485" s="44"/>
      <c r="T485" s="44"/>
      <c r="U485" s="44"/>
      <c r="V485" s="44"/>
      <c r="W485" s="44"/>
      <c r="X485" s="44"/>
      <c r="Y485" s="44"/>
      <c r="Z485" s="44"/>
      <c r="AA485" s="44"/>
      <c r="AB485" s="44"/>
      <c r="AC485" s="44"/>
      <c r="AD485" s="44"/>
      <c r="AP485"/>
      <c r="AQ485"/>
      <c r="AX485"/>
    </row>
    <row r="486" spans="18:50">
      <c r="R486" s="409"/>
      <c r="S486" s="44"/>
      <c r="T486" s="44"/>
      <c r="U486" s="44"/>
      <c r="V486" s="44"/>
      <c r="W486" s="44"/>
      <c r="X486" s="44"/>
      <c r="Y486" s="44"/>
      <c r="Z486" s="44"/>
      <c r="AA486" s="44"/>
      <c r="AB486" s="44"/>
      <c r="AC486" s="44"/>
      <c r="AD486" s="44"/>
      <c r="AP486"/>
      <c r="AQ486"/>
      <c r="AX486"/>
    </row>
    <row r="487" spans="18:50">
      <c r="R487" s="409"/>
      <c r="S487" s="44"/>
      <c r="T487" s="44"/>
      <c r="U487" s="44"/>
      <c r="V487" s="44"/>
      <c r="W487" s="44"/>
      <c r="X487" s="44"/>
      <c r="Y487" s="44"/>
      <c r="Z487" s="44"/>
      <c r="AA487" s="44"/>
      <c r="AB487" s="44"/>
      <c r="AC487" s="44"/>
      <c r="AD487" s="44"/>
      <c r="AP487"/>
      <c r="AQ487"/>
      <c r="AX487"/>
    </row>
    <row r="488" spans="18:50">
      <c r="R488" s="409"/>
      <c r="S488" s="44"/>
      <c r="T488" s="44"/>
      <c r="U488" s="44"/>
      <c r="V488" s="44"/>
      <c r="W488" s="44"/>
      <c r="X488" s="44"/>
      <c r="Y488" s="44"/>
      <c r="Z488" s="44"/>
      <c r="AA488" s="44"/>
      <c r="AB488" s="44"/>
      <c r="AC488" s="44"/>
      <c r="AD488" s="44"/>
      <c r="AP488"/>
      <c r="AQ488"/>
      <c r="AX488"/>
    </row>
    <row r="489" spans="18:50">
      <c r="R489" s="409"/>
      <c r="S489" s="44"/>
      <c r="T489" s="44"/>
      <c r="U489" s="44"/>
      <c r="V489" s="44"/>
      <c r="W489" s="44"/>
      <c r="X489" s="44"/>
      <c r="Y489" s="44"/>
      <c r="Z489" s="44"/>
      <c r="AA489" s="44"/>
      <c r="AB489" s="44"/>
      <c r="AC489" s="44"/>
      <c r="AD489" s="44"/>
      <c r="AP489"/>
      <c r="AQ489"/>
      <c r="AX489"/>
    </row>
    <row r="490" spans="18:50">
      <c r="R490" s="409"/>
      <c r="S490" s="44"/>
      <c r="T490" s="44"/>
      <c r="U490" s="44"/>
      <c r="V490" s="44"/>
      <c r="W490" s="44"/>
      <c r="X490" s="44"/>
      <c r="Y490" s="44"/>
      <c r="Z490" s="44"/>
      <c r="AA490" s="44"/>
      <c r="AB490" s="44"/>
      <c r="AC490" s="44"/>
      <c r="AD490" s="44"/>
      <c r="AP490"/>
      <c r="AQ490"/>
      <c r="AX490"/>
    </row>
    <row r="491" spans="18:50">
      <c r="R491" s="409"/>
      <c r="S491" s="44"/>
      <c r="T491" s="44"/>
      <c r="U491" s="44"/>
      <c r="V491" s="44"/>
      <c r="W491" s="44"/>
      <c r="X491" s="44"/>
      <c r="Y491" s="44"/>
      <c r="Z491" s="44"/>
      <c r="AA491" s="44"/>
      <c r="AB491" s="44"/>
      <c r="AC491" s="44"/>
      <c r="AD491" s="44"/>
      <c r="AP491"/>
      <c r="AQ491"/>
      <c r="AX491"/>
    </row>
    <row r="492" spans="18:50">
      <c r="R492" s="409"/>
      <c r="S492" s="44"/>
      <c r="T492" s="44"/>
      <c r="U492" s="44"/>
      <c r="V492" s="44"/>
      <c r="W492" s="44"/>
      <c r="X492" s="44"/>
      <c r="Y492" s="44"/>
      <c r="Z492" s="44"/>
      <c r="AA492" s="44"/>
      <c r="AB492" s="44"/>
      <c r="AC492" s="44"/>
      <c r="AD492" s="44"/>
      <c r="AP492"/>
      <c r="AQ492"/>
      <c r="AX492"/>
    </row>
    <row r="493" spans="18:50">
      <c r="R493" s="409"/>
      <c r="S493" s="44"/>
      <c r="T493" s="44"/>
      <c r="U493" s="44"/>
      <c r="V493" s="44"/>
      <c r="W493" s="44"/>
      <c r="X493" s="44"/>
      <c r="Y493" s="44"/>
      <c r="Z493" s="44"/>
      <c r="AA493" s="44"/>
      <c r="AB493" s="44"/>
      <c r="AC493" s="44"/>
      <c r="AD493" s="44"/>
      <c r="AP493"/>
      <c r="AQ493"/>
      <c r="AX493"/>
    </row>
    <row r="494" spans="18:50">
      <c r="R494" s="409"/>
      <c r="S494" s="44"/>
      <c r="T494" s="44"/>
      <c r="U494" s="44"/>
      <c r="V494" s="44"/>
      <c r="W494" s="44"/>
      <c r="X494" s="44"/>
      <c r="Y494" s="44"/>
      <c r="Z494" s="44"/>
      <c r="AA494" s="44"/>
      <c r="AB494" s="44"/>
      <c r="AC494" s="44"/>
      <c r="AD494" s="44"/>
      <c r="AP494"/>
      <c r="AQ494"/>
      <c r="AX494"/>
    </row>
    <row r="495" spans="18:50">
      <c r="R495" s="409"/>
      <c r="S495" s="44"/>
      <c r="T495" s="44"/>
      <c r="U495" s="44"/>
      <c r="V495" s="44"/>
      <c r="W495" s="44"/>
      <c r="X495" s="44"/>
      <c r="Y495" s="44"/>
      <c r="Z495" s="44"/>
      <c r="AA495" s="44"/>
      <c r="AB495" s="44"/>
      <c r="AC495" s="44"/>
      <c r="AD495" s="44"/>
      <c r="AP495"/>
      <c r="AQ495"/>
      <c r="AX495"/>
    </row>
    <row r="496" spans="18:50">
      <c r="R496" s="409"/>
      <c r="S496" s="44"/>
      <c r="T496" s="44"/>
      <c r="U496" s="44"/>
      <c r="V496" s="44"/>
      <c r="W496" s="44"/>
      <c r="X496" s="44"/>
      <c r="Y496" s="44"/>
      <c r="Z496" s="44"/>
      <c r="AA496" s="44"/>
      <c r="AB496" s="44"/>
      <c r="AC496" s="44"/>
      <c r="AD496" s="44"/>
      <c r="AP496"/>
      <c r="AQ496"/>
      <c r="AX496"/>
    </row>
    <row r="497" spans="18:50">
      <c r="R497" s="409"/>
      <c r="S497" s="44"/>
      <c r="T497" s="44"/>
      <c r="U497" s="44"/>
      <c r="V497" s="44"/>
      <c r="W497" s="44"/>
      <c r="X497" s="44"/>
      <c r="Y497" s="44"/>
      <c r="Z497" s="44"/>
      <c r="AA497" s="44"/>
      <c r="AB497" s="44"/>
      <c r="AC497" s="44"/>
      <c r="AD497" s="44"/>
      <c r="AP497"/>
      <c r="AQ497"/>
      <c r="AX497"/>
    </row>
    <row r="498" spans="18:50">
      <c r="R498" s="409"/>
      <c r="S498" s="44"/>
      <c r="T498" s="44"/>
      <c r="U498" s="44"/>
      <c r="V498" s="44"/>
      <c r="W498" s="44"/>
      <c r="X498" s="44"/>
      <c r="Y498" s="44"/>
      <c r="Z498" s="44"/>
      <c r="AA498" s="44"/>
      <c r="AB498" s="44"/>
      <c r="AC498" s="44"/>
      <c r="AD498" s="44"/>
      <c r="AP498"/>
      <c r="AQ498"/>
      <c r="AX498"/>
    </row>
    <row r="499" spans="18:50">
      <c r="R499" s="409"/>
      <c r="S499" s="44"/>
      <c r="T499" s="44"/>
      <c r="U499" s="44"/>
      <c r="V499" s="44"/>
      <c r="W499" s="44"/>
      <c r="X499" s="44"/>
      <c r="Y499" s="44"/>
      <c r="Z499" s="44"/>
      <c r="AA499" s="44"/>
      <c r="AB499" s="44"/>
      <c r="AC499" s="44"/>
      <c r="AD499" s="44"/>
      <c r="AP499"/>
      <c r="AQ499"/>
      <c r="AX499"/>
    </row>
    <row r="500" spans="18:50">
      <c r="R500" s="409"/>
      <c r="S500" s="44"/>
      <c r="T500" s="44"/>
      <c r="U500" s="44"/>
      <c r="V500" s="44"/>
      <c r="W500" s="44"/>
      <c r="X500" s="44"/>
      <c r="Y500" s="44"/>
      <c r="Z500" s="44"/>
      <c r="AA500" s="44"/>
      <c r="AB500" s="44"/>
      <c r="AC500" s="44"/>
      <c r="AD500" s="44"/>
      <c r="AP500"/>
      <c r="AQ500"/>
      <c r="AX500"/>
    </row>
    <row r="501" spans="18:50">
      <c r="R501" s="409"/>
      <c r="S501" s="44"/>
      <c r="T501" s="44"/>
      <c r="U501" s="44"/>
      <c r="V501" s="44"/>
      <c r="W501" s="44"/>
      <c r="X501" s="44"/>
      <c r="Y501" s="44"/>
      <c r="Z501" s="44"/>
      <c r="AA501" s="44"/>
      <c r="AB501" s="44"/>
      <c r="AC501" s="44"/>
      <c r="AD501" s="44"/>
      <c r="AP501"/>
      <c r="AQ501"/>
      <c r="AX501"/>
    </row>
    <row r="502" spans="18:50">
      <c r="R502" s="409"/>
      <c r="S502" s="44"/>
      <c r="T502" s="44"/>
      <c r="U502" s="44"/>
      <c r="V502" s="44"/>
      <c r="W502" s="44"/>
      <c r="X502" s="44"/>
      <c r="Y502" s="44"/>
      <c r="Z502" s="44"/>
      <c r="AA502" s="44"/>
      <c r="AB502" s="44"/>
      <c r="AC502" s="44"/>
      <c r="AD502" s="44"/>
      <c r="AP502"/>
      <c r="AQ502"/>
      <c r="AX502"/>
    </row>
    <row r="503" spans="18:50">
      <c r="R503" s="409"/>
      <c r="S503" s="44"/>
      <c r="T503" s="44"/>
      <c r="U503" s="44"/>
      <c r="V503" s="44"/>
      <c r="W503" s="44"/>
      <c r="X503" s="44"/>
      <c r="Y503" s="44"/>
      <c r="Z503" s="44"/>
      <c r="AA503" s="44"/>
      <c r="AB503" s="44"/>
      <c r="AC503" s="44"/>
      <c r="AD503" s="44"/>
      <c r="AP503"/>
      <c r="AQ503"/>
      <c r="AX503"/>
    </row>
    <row r="504" spans="18:50">
      <c r="R504" s="409"/>
      <c r="S504" s="44"/>
      <c r="T504" s="44"/>
      <c r="U504" s="44"/>
      <c r="V504" s="44"/>
      <c r="W504" s="44"/>
      <c r="X504" s="44"/>
      <c r="Y504" s="44"/>
      <c r="Z504" s="44"/>
      <c r="AA504" s="44"/>
      <c r="AB504" s="44"/>
      <c r="AC504" s="44"/>
      <c r="AD504" s="44"/>
      <c r="AP504"/>
      <c r="AQ504"/>
      <c r="AX504"/>
    </row>
    <row r="505" spans="18:50">
      <c r="R505" s="409"/>
      <c r="S505" s="44"/>
      <c r="T505" s="44"/>
      <c r="U505" s="44"/>
      <c r="V505" s="44"/>
      <c r="W505" s="44"/>
      <c r="X505" s="44"/>
      <c r="Y505" s="44"/>
      <c r="Z505" s="44"/>
      <c r="AA505" s="44"/>
      <c r="AB505" s="44"/>
      <c r="AC505" s="44"/>
      <c r="AD505" s="44"/>
      <c r="AP505"/>
      <c r="AQ505"/>
      <c r="AX505"/>
    </row>
    <row r="506" spans="18:50">
      <c r="R506" s="409"/>
      <c r="S506" s="44"/>
      <c r="T506" s="44"/>
      <c r="U506" s="44"/>
      <c r="V506" s="44"/>
      <c r="W506" s="44"/>
      <c r="X506" s="44"/>
      <c r="Y506" s="44"/>
      <c r="Z506" s="44"/>
      <c r="AA506" s="44"/>
      <c r="AB506" s="44"/>
      <c r="AC506" s="44"/>
      <c r="AD506" s="44"/>
      <c r="AP506"/>
      <c r="AQ506"/>
      <c r="AX506"/>
    </row>
    <row r="507" spans="18:50">
      <c r="R507" s="409"/>
      <c r="S507" s="44"/>
      <c r="T507" s="44"/>
      <c r="U507" s="44"/>
      <c r="V507" s="44"/>
      <c r="W507" s="44"/>
      <c r="X507" s="44"/>
      <c r="Y507" s="44"/>
      <c r="Z507" s="44"/>
      <c r="AA507" s="44"/>
      <c r="AB507" s="44"/>
      <c r="AC507" s="44"/>
      <c r="AD507" s="44"/>
      <c r="AP507"/>
      <c r="AQ507"/>
      <c r="AX507"/>
    </row>
    <row r="508" spans="18:50">
      <c r="R508" s="409"/>
      <c r="S508" s="44"/>
      <c r="T508" s="44"/>
      <c r="U508" s="44"/>
      <c r="V508" s="44"/>
      <c r="W508" s="44"/>
      <c r="X508" s="44"/>
      <c r="Y508" s="44"/>
      <c r="Z508" s="44"/>
      <c r="AA508" s="44"/>
      <c r="AB508" s="44"/>
      <c r="AC508" s="44"/>
      <c r="AD508" s="44"/>
      <c r="AP508"/>
      <c r="AQ508"/>
      <c r="AX508"/>
    </row>
    <row r="509" spans="18:50">
      <c r="R509" s="409"/>
      <c r="S509" s="44"/>
      <c r="T509" s="44"/>
      <c r="U509" s="44"/>
      <c r="V509" s="44"/>
      <c r="W509" s="44"/>
      <c r="X509" s="44"/>
      <c r="Y509" s="44"/>
      <c r="Z509" s="44"/>
      <c r="AA509" s="44"/>
      <c r="AB509" s="44"/>
      <c r="AC509" s="44"/>
      <c r="AD509" s="44"/>
      <c r="AP509"/>
      <c r="AQ509"/>
      <c r="AX509"/>
    </row>
    <row r="510" spans="18:50">
      <c r="R510" s="409"/>
      <c r="S510" s="44"/>
      <c r="T510" s="44"/>
      <c r="U510" s="44"/>
      <c r="V510" s="44"/>
      <c r="W510" s="44"/>
      <c r="X510" s="44"/>
      <c r="Y510" s="44"/>
      <c r="Z510" s="44"/>
      <c r="AA510" s="44"/>
      <c r="AB510" s="44"/>
      <c r="AC510" s="44"/>
      <c r="AD510" s="44"/>
      <c r="AP510"/>
      <c r="AQ510"/>
      <c r="AX510"/>
    </row>
    <row r="511" spans="18:50">
      <c r="R511" s="409"/>
      <c r="S511" s="44"/>
      <c r="T511" s="44"/>
      <c r="U511" s="44"/>
      <c r="V511" s="44"/>
      <c r="W511" s="44"/>
      <c r="X511" s="44"/>
      <c r="Y511" s="44"/>
      <c r="Z511" s="44"/>
      <c r="AA511" s="44"/>
      <c r="AB511" s="44"/>
      <c r="AC511" s="44"/>
      <c r="AD511" s="44"/>
      <c r="AP511"/>
      <c r="AQ511"/>
      <c r="AX511"/>
    </row>
    <row r="512" spans="18:50">
      <c r="R512" s="409"/>
      <c r="S512" s="44"/>
      <c r="T512" s="44"/>
      <c r="U512" s="44"/>
      <c r="V512" s="44"/>
      <c r="W512" s="44"/>
      <c r="X512" s="44"/>
      <c r="Y512" s="44"/>
      <c r="Z512" s="44"/>
      <c r="AA512" s="44"/>
      <c r="AB512" s="44"/>
      <c r="AC512" s="44"/>
      <c r="AD512" s="44"/>
      <c r="AP512"/>
      <c r="AQ512"/>
      <c r="AX512"/>
    </row>
    <row r="513" spans="18:50">
      <c r="R513" s="409"/>
      <c r="S513" s="44"/>
      <c r="T513" s="44"/>
      <c r="U513" s="44"/>
      <c r="V513" s="44"/>
      <c r="W513" s="44"/>
      <c r="X513" s="44"/>
      <c r="Y513" s="44"/>
      <c r="Z513" s="44"/>
      <c r="AA513" s="44"/>
      <c r="AB513" s="44"/>
      <c r="AC513" s="44"/>
      <c r="AD513" s="44"/>
      <c r="AP513"/>
      <c r="AQ513"/>
      <c r="AX513"/>
    </row>
    <row r="514" spans="18:50">
      <c r="R514" s="409"/>
      <c r="S514" s="44"/>
      <c r="T514" s="44"/>
      <c r="U514" s="44"/>
      <c r="V514" s="44"/>
      <c r="W514" s="44"/>
      <c r="X514" s="44"/>
      <c r="Y514" s="44"/>
      <c r="Z514" s="44"/>
      <c r="AA514" s="44"/>
      <c r="AB514" s="44"/>
      <c r="AC514" s="44"/>
      <c r="AD514" s="44"/>
      <c r="AP514"/>
      <c r="AQ514"/>
      <c r="AX514"/>
    </row>
    <row r="515" spans="18:50">
      <c r="R515" s="409"/>
      <c r="S515" s="44"/>
      <c r="T515" s="44"/>
      <c r="U515" s="44"/>
      <c r="V515" s="44"/>
      <c r="W515" s="44"/>
      <c r="X515" s="44"/>
      <c r="Y515" s="44"/>
      <c r="Z515" s="44"/>
      <c r="AA515" s="44"/>
      <c r="AB515" s="44"/>
      <c r="AC515" s="44"/>
      <c r="AD515" s="44"/>
      <c r="AP515"/>
      <c r="AQ515"/>
      <c r="AX515"/>
    </row>
    <row r="516" spans="18:50">
      <c r="R516" s="409"/>
      <c r="S516" s="44"/>
      <c r="T516" s="44"/>
      <c r="U516" s="44"/>
      <c r="V516" s="44"/>
      <c r="W516" s="44"/>
      <c r="X516" s="44"/>
      <c r="Y516" s="44"/>
      <c r="Z516" s="44"/>
      <c r="AA516" s="44"/>
      <c r="AB516" s="44"/>
      <c r="AC516" s="44"/>
      <c r="AD516" s="44"/>
      <c r="AP516"/>
      <c r="AQ516"/>
      <c r="AX516"/>
    </row>
    <row r="517" spans="18:50">
      <c r="R517" s="409"/>
      <c r="S517" s="44"/>
      <c r="T517" s="44"/>
      <c r="U517" s="44"/>
      <c r="V517" s="44"/>
      <c r="W517" s="44"/>
      <c r="X517" s="44"/>
      <c r="Y517" s="44"/>
      <c r="Z517" s="44"/>
      <c r="AA517" s="44"/>
      <c r="AB517" s="44"/>
      <c r="AC517" s="44"/>
      <c r="AD517" s="44"/>
      <c r="AP517"/>
      <c r="AQ517"/>
      <c r="AX517"/>
    </row>
    <row r="518" spans="18:50">
      <c r="R518" s="409"/>
      <c r="S518" s="44"/>
      <c r="T518" s="44"/>
      <c r="U518" s="44"/>
      <c r="V518" s="44"/>
      <c r="W518" s="44"/>
      <c r="X518" s="44"/>
      <c r="Y518" s="44"/>
      <c r="Z518" s="44"/>
      <c r="AA518" s="44"/>
      <c r="AB518" s="44"/>
      <c r="AC518" s="44"/>
      <c r="AD518" s="44"/>
      <c r="AP518"/>
      <c r="AQ518"/>
      <c r="AX518"/>
    </row>
    <row r="519" spans="18:50">
      <c r="R519" s="409"/>
      <c r="S519" s="44"/>
      <c r="T519" s="44"/>
      <c r="U519" s="44"/>
      <c r="V519" s="44"/>
      <c r="W519" s="44"/>
      <c r="X519" s="44"/>
      <c r="Y519" s="44"/>
      <c r="Z519" s="44"/>
      <c r="AA519" s="44"/>
      <c r="AB519" s="44"/>
      <c r="AC519" s="44"/>
      <c r="AD519" s="44"/>
      <c r="AP519"/>
      <c r="AQ519"/>
      <c r="AX519"/>
    </row>
    <row r="520" spans="18:50">
      <c r="R520" s="409"/>
      <c r="S520" s="44"/>
      <c r="T520" s="44"/>
      <c r="U520" s="44"/>
      <c r="V520" s="44"/>
      <c r="W520" s="44"/>
      <c r="X520" s="44"/>
      <c r="Y520" s="44"/>
      <c r="Z520" s="44"/>
      <c r="AA520" s="44"/>
      <c r="AB520" s="44"/>
      <c r="AC520" s="44"/>
      <c r="AD520" s="44"/>
      <c r="AP520"/>
      <c r="AQ520"/>
      <c r="AX520"/>
    </row>
    <row r="521" spans="18:50">
      <c r="R521" s="409"/>
      <c r="S521" s="44"/>
      <c r="T521" s="44"/>
      <c r="U521" s="44"/>
      <c r="V521" s="44"/>
      <c r="W521" s="44"/>
      <c r="X521" s="44"/>
      <c r="Y521" s="44"/>
      <c r="Z521" s="44"/>
      <c r="AA521" s="44"/>
      <c r="AB521" s="44"/>
      <c r="AC521" s="44"/>
      <c r="AD521" s="44"/>
      <c r="AP521"/>
      <c r="AQ521"/>
      <c r="AX521"/>
    </row>
    <row r="522" spans="18:50">
      <c r="R522" s="409"/>
      <c r="S522" s="44"/>
      <c r="T522" s="44"/>
      <c r="U522" s="44"/>
      <c r="V522" s="44"/>
      <c r="W522" s="44"/>
      <c r="X522" s="44"/>
      <c r="Y522" s="44"/>
      <c r="Z522" s="44"/>
      <c r="AA522" s="44"/>
      <c r="AB522" s="44"/>
      <c r="AC522" s="44"/>
      <c r="AD522" s="44"/>
      <c r="AP522"/>
      <c r="AQ522"/>
      <c r="AX522"/>
    </row>
    <row r="523" spans="18:50">
      <c r="R523" s="409"/>
      <c r="S523" s="44"/>
      <c r="T523" s="44"/>
      <c r="U523" s="44"/>
      <c r="V523" s="44"/>
      <c r="W523" s="44"/>
      <c r="X523" s="44"/>
      <c r="Y523" s="44"/>
      <c r="Z523" s="44"/>
      <c r="AA523" s="44"/>
      <c r="AB523" s="44"/>
      <c r="AC523" s="44"/>
      <c r="AD523" s="44"/>
      <c r="AP523"/>
      <c r="AQ523"/>
      <c r="AX523"/>
    </row>
    <row r="524" spans="18:50">
      <c r="R524" s="409"/>
      <c r="S524" s="44"/>
      <c r="T524" s="44"/>
      <c r="U524" s="44"/>
      <c r="V524" s="44"/>
      <c r="W524" s="44"/>
      <c r="X524" s="44"/>
      <c r="Y524" s="44"/>
      <c r="Z524" s="44"/>
      <c r="AA524" s="44"/>
      <c r="AB524" s="44"/>
      <c r="AC524" s="44"/>
      <c r="AD524" s="44"/>
      <c r="AP524"/>
      <c r="AQ524"/>
      <c r="AX524"/>
    </row>
    <row r="525" spans="18:50">
      <c r="R525" s="409"/>
      <c r="S525" s="44"/>
      <c r="T525" s="44"/>
      <c r="U525" s="44"/>
      <c r="V525" s="44"/>
      <c r="W525" s="44"/>
      <c r="X525" s="44"/>
      <c r="Y525" s="44"/>
      <c r="Z525" s="44"/>
      <c r="AA525" s="44"/>
      <c r="AB525" s="44"/>
      <c r="AC525" s="44"/>
      <c r="AD525" s="44"/>
      <c r="AP525"/>
      <c r="AQ525"/>
      <c r="AX525"/>
    </row>
    <row r="526" spans="18:50">
      <c r="R526" s="409"/>
      <c r="S526" s="44"/>
      <c r="T526" s="44"/>
      <c r="U526" s="44"/>
      <c r="V526" s="44"/>
      <c r="W526" s="44"/>
      <c r="X526" s="44"/>
      <c r="Y526" s="44"/>
      <c r="Z526" s="44"/>
      <c r="AA526" s="44"/>
      <c r="AB526" s="44"/>
      <c r="AC526" s="44"/>
      <c r="AD526" s="44"/>
      <c r="AP526"/>
      <c r="AQ526"/>
      <c r="AX526"/>
    </row>
    <row r="527" spans="18:50">
      <c r="R527" s="409"/>
      <c r="S527" s="44"/>
      <c r="T527" s="44"/>
      <c r="U527" s="44"/>
      <c r="V527" s="44"/>
      <c r="W527" s="44"/>
      <c r="X527" s="44"/>
      <c r="Y527" s="44"/>
      <c r="Z527" s="44"/>
      <c r="AA527" s="44"/>
      <c r="AB527" s="44"/>
      <c r="AC527" s="44"/>
      <c r="AD527" s="44"/>
      <c r="AP527"/>
      <c r="AQ527"/>
      <c r="AX527"/>
    </row>
    <row r="528" spans="18:50">
      <c r="R528" s="409"/>
      <c r="S528" s="44"/>
      <c r="T528" s="44"/>
      <c r="U528" s="44"/>
      <c r="V528" s="44"/>
      <c r="W528" s="44"/>
      <c r="X528" s="44"/>
      <c r="Y528" s="44"/>
      <c r="Z528" s="44"/>
      <c r="AA528" s="44"/>
      <c r="AB528" s="44"/>
      <c r="AC528" s="44"/>
      <c r="AD528" s="44"/>
      <c r="AP528"/>
      <c r="AQ528"/>
      <c r="AX528"/>
    </row>
    <row r="529" spans="18:50">
      <c r="R529" s="409"/>
      <c r="S529" s="44"/>
      <c r="T529" s="44"/>
      <c r="U529" s="44"/>
      <c r="V529" s="44"/>
      <c r="W529" s="44"/>
      <c r="X529" s="44"/>
      <c r="Y529" s="44"/>
      <c r="Z529" s="44"/>
      <c r="AA529" s="44"/>
      <c r="AB529" s="44"/>
      <c r="AC529" s="44"/>
      <c r="AD529" s="44"/>
      <c r="AP529"/>
      <c r="AQ529"/>
      <c r="AX529"/>
    </row>
    <row r="530" spans="18:50">
      <c r="R530" s="409"/>
      <c r="S530" s="44"/>
      <c r="T530" s="44"/>
      <c r="U530" s="44"/>
      <c r="V530" s="44"/>
      <c r="W530" s="44"/>
      <c r="X530" s="44"/>
      <c r="Y530" s="44"/>
      <c r="Z530" s="44"/>
      <c r="AA530" s="44"/>
      <c r="AB530" s="44"/>
      <c r="AC530" s="44"/>
      <c r="AD530" s="44"/>
      <c r="AP530"/>
      <c r="AQ530"/>
      <c r="AX530"/>
    </row>
    <row r="531" spans="18:50">
      <c r="R531" s="409"/>
      <c r="S531" s="44"/>
      <c r="T531" s="44"/>
      <c r="U531" s="44"/>
      <c r="V531" s="44"/>
      <c r="W531" s="44"/>
      <c r="X531" s="44"/>
      <c r="Y531" s="44"/>
      <c r="Z531" s="44"/>
      <c r="AA531" s="44"/>
      <c r="AB531" s="44"/>
      <c r="AC531" s="44"/>
      <c r="AD531" s="44"/>
      <c r="AP531"/>
      <c r="AQ531"/>
      <c r="AX531"/>
    </row>
    <row r="532" spans="18:50">
      <c r="R532" s="409"/>
      <c r="S532" s="44"/>
      <c r="T532" s="44"/>
      <c r="U532" s="44"/>
      <c r="V532" s="44"/>
      <c r="W532" s="44"/>
      <c r="X532" s="44"/>
      <c r="Y532" s="44"/>
      <c r="Z532" s="44"/>
      <c r="AA532" s="44"/>
      <c r="AB532" s="44"/>
      <c r="AC532" s="44"/>
      <c r="AD532" s="44"/>
      <c r="AP532"/>
      <c r="AQ532"/>
      <c r="AX532"/>
    </row>
    <row r="533" spans="18:50">
      <c r="R533" s="409"/>
      <c r="S533" s="44"/>
      <c r="T533" s="44"/>
      <c r="U533" s="44"/>
      <c r="V533" s="44"/>
      <c r="W533" s="44"/>
      <c r="X533" s="44"/>
      <c r="Y533" s="44"/>
      <c r="Z533" s="44"/>
      <c r="AA533" s="44"/>
      <c r="AB533" s="44"/>
      <c r="AC533" s="44"/>
      <c r="AD533" s="44"/>
      <c r="AP533"/>
      <c r="AQ533"/>
      <c r="AX533"/>
    </row>
    <row r="534" spans="18:50">
      <c r="R534" s="409"/>
      <c r="S534" s="44"/>
      <c r="T534" s="44"/>
      <c r="U534" s="44"/>
      <c r="V534" s="44"/>
      <c r="W534" s="44"/>
      <c r="X534" s="44"/>
      <c r="Y534" s="44"/>
      <c r="Z534" s="44"/>
      <c r="AA534" s="44"/>
      <c r="AB534" s="44"/>
      <c r="AC534" s="44"/>
      <c r="AD534" s="44"/>
      <c r="AP534"/>
      <c r="AQ534"/>
      <c r="AX534"/>
    </row>
    <row r="535" spans="18:50">
      <c r="R535" s="409"/>
      <c r="S535" s="44"/>
      <c r="T535" s="44"/>
      <c r="U535" s="44"/>
      <c r="V535" s="44"/>
      <c r="W535" s="44"/>
      <c r="X535" s="44"/>
      <c r="Y535" s="44"/>
      <c r="Z535" s="44"/>
      <c r="AA535" s="44"/>
      <c r="AB535" s="44"/>
      <c r="AC535" s="44"/>
      <c r="AD535" s="44"/>
      <c r="AP535"/>
      <c r="AQ535"/>
      <c r="AX535"/>
    </row>
    <row r="536" spans="18:50">
      <c r="R536" s="409"/>
      <c r="S536" s="44"/>
      <c r="T536" s="44"/>
      <c r="U536" s="44"/>
      <c r="V536" s="44"/>
      <c r="W536" s="44"/>
      <c r="X536" s="44"/>
      <c r="Y536" s="44"/>
      <c r="Z536" s="44"/>
      <c r="AA536" s="44"/>
      <c r="AB536" s="44"/>
      <c r="AC536" s="44"/>
      <c r="AD536" s="44"/>
      <c r="AP536"/>
      <c r="AQ536"/>
      <c r="AX536"/>
    </row>
    <row r="537" spans="18:50">
      <c r="R537" s="409"/>
      <c r="S537" s="44"/>
      <c r="T537" s="44"/>
      <c r="U537" s="44"/>
      <c r="V537" s="44"/>
      <c r="W537" s="44"/>
      <c r="X537" s="44"/>
      <c r="Y537" s="44"/>
      <c r="Z537" s="44"/>
      <c r="AA537" s="44"/>
      <c r="AB537" s="44"/>
      <c r="AC537" s="44"/>
      <c r="AD537" s="44"/>
      <c r="AP537"/>
      <c r="AQ537"/>
      <c r="AX537"/>
    </row>
    <row r="538" spans="18:50">
      <c r="R538" s="409"/>
      <c r="S538" s="44"/>
      <c r="T538" s="44"/>
      <c r="U538" s="44"/>
      <c r="V538" s="44"/>
      <c r="W538" s="44"/>
      <c r="X538" s="44"/>
      <c r="Y538" s="44"/>
      <c r="Z538" s="44"/>
      <c r="AA538" s="44"/>
      <c r="AB538" s="44"/>
      <c r="AC538" s="44"/>
      <c r="AD538" s="44"/>
      <c r="AP538"/>
      <c r="AQ538"/>
      <c r="AX538"/>
    </row>
    <row r="539" spans="18:50">
      <c r="R539" s="409"/>
      <c r="S539" s="44"/>
      <c r="T539" s="44"/>
      <c r="U539" s="44"/>
      <c r="V539" s="44"/>
      <c r="W539" s="44"/>
      <c r="X539" s="44"/>
      <c r="Y539" s="44"/>
      <c r="Z539" s="44"/>
      <c r="AA539" s="44"/>
      <c r="AB539" s="44"/>
      <c r="AC539" s="44"/>
      <c r="AD539" s="44"/>
      <c r="AP539"/>
      <c r="AQ539"/>
      <c r="AX539"/>
    </row>
    <row r="540" spans="18:50">
      <c r="R540" s="409"/>
      <c r="S540" s="44"/>
      <c r="T540" s="44"/>
      <c r="U540" s="44"/>
      <c r="V540" s="44"/>
      <c r="W540" s="44"/>
      <c r="X540" s="44"/>
      <c r="Y540" s="44"/>
      <c r="Z540" s="44"/>
      <c r="AA540" s="44"/>
      <c r="AB540" s="44"/>
      <c r="AC540" s="44"/>
      <c r="AD540" s="44"/>
      <c r="AP540"/>
      <c r="AQ540"/>
      <c r="AX540"/>
    </row>
    <row r="541" spans="18:50">
      <c r="R541" s="409"/>
      <c r="S541" s="44"/>
      <c r="T541" s="44"/>
      <c r="U541" s="44"/>
      <c r="V541" s="44"/>
      <c r="W541" s="44"/>
      <c r="X541" s="44"/>
      <c r="Y541" s="44"/>
      <c r="Z541" s="44"/>
      <c r="AA541" s="44"/>
      <c r="AB541" s="44"/>
      <c r="AC541" s="44"/>
      <c r="AD541" s="44"/>
      <c r="AP541"/>
      <c r="AQ541"/>
      <c r="AX541"/>
    </row>
    <row r="542" spans="18:50">
      <c r="R542" s="409"/>
      <c r="S542" s="44"/>
      <c r="T542" s="44"/>
      <c r="U542" s="44"/>
      <c r="V542" s="44"/>
      <c r="W542" s="44"/>
      <c r="X542" s="44"/>
      <c r="Y542" s="44"/>
      <c r="Z542" s="44"/>
      <c r="AA542" s="44"/>
      <c r="AB542" s="44"/>
      <c r="AC542" s="44"/>
      <c r="AD542" s="44"/>
      <c r="AP542"/>
      <c r="AQ542"/>
      <c r="AX542"/>
    </row>
    <row r="543" spans="18:50">
      <c r="R543" s="409"/>
      <c r="S543" s="44"/>
      <c r="T543" s="44"/>
      <c r="U543" s="44"/>
      <c r="V543" s="44"/>
      <c r="W543" s="44"/>
      <c r="X543" s="44"/>
      <c r="Y543" s="44"/>
      <c r="Z543" s="44"/>
      <c r="AA543" s="44"/>
      <c r="AB543" s="44"/>
      <c r="AC543" s="44"/>
      <c r="AD543" s="44"/>
      <c r="AP543"/>
      <c r="AQ543"/>
      <c r="AX543"/>
    </row>
    <row r="544" spans="18:50">
      <c r="R544" s="409"/>
      <c r="S544" s="44"/>
      <c r="T544" s="44"/>
      <c r="U544" s="44"/>
      <c r="V544" s="44"/>
      <c r="W544" s="44"/>
      <c r="X544" s="44"/>
      <c r="Y544" s="44"/>
      <c r="Z544" s="44"/>
      <c r="AA544" s="44"/>
      <c r="AB544" s="44"/>
      <c r="AC544" s="44"/>
      <c r="AD544" s="44"/>
      <c r="AP544"/>
      <c r="AQ544"/>
      <c r="AX544"/>
    </row>
    <row r="545" spans="18:50">
      <c r="R545" s="409"/>
      <c r="S545" s="44"/>
      <c r="T545" s="44"/>
      <c r="U545" s="44"/>
      <c r="V545" s="44"/>
      <c r="W545" s="44"/>
      <c r="X545" s="44"/>
      <c r="Y545" s="44"/>
      <c r="Z545" s="44"/>
      <c r="AA545" s="44"/>
      <c r="AB545" s="44"/>
      <c r="AC545" s="44"/>
      <c r="AD545" s="44"/>
      <c r="AP545"/>
      <c r="AQ545"/>
      <c r="AX545"/>
    </row>
    <row r="546" spans="18:50">
      <c r="R546" s="409"/>
      <c r="S546" s="44"/>
      <c r="T546" s="44"/>
      <c r="U546" s="44"/>
      <c r="V546" s="44"/>
      <c r="W546" s="44"/>
      <c r="X546" s="44"/>
      <c r="Y546" s="44"/>
      <c r="Z546" s="44"/>
      <c r="AA546" s="44"/>
      <c r="AB546" s="44"/>
      <c r="AC546" s="44"/>
      <c r="AD546" s="44"/>
      <c r="AP546"/>
      <c r="AQ546"/>
      <c r="AX546"/>
    </row>
    <row r="547" spans="18:50">
      <c r="R547" s="409"/>
      <c r="S547" s="44"/>
      <c r="T547" s="44"/>
      <c r="U547" s="44"/>
      <c r="V547" s="44"/>
      <c r="W547" s="44"/>
      <c r="X547" s="44"/>
      <c r="Y547" s="44"/>
      <c r="Z547" s="44"/>
      <c r="AA547" s="44"/>
      <c r="AB547" s="44"/>
      <c r="AC547" s="44"/>
      <c r="AD547" s="44"/>
      <c r="AP547"/>
      <c r="AQ547"/>
      <c r="AX547"/>
    </row>
    <row r="548" spans="18:50">
      <c r="R548" s="409"/>
      <c r="S548" s="44"/>
      <c r="T548" s="44"/>
      <c r="U548" s="44"/>
      <c r="V548" s="44"/>
      <c r="W548" s="44"/>
      <c r="X548" s="44"/>
      <c r="Y548" s="44"/>
      <c r="Z548" s="44"/>
      <c r="AA548" s="44"/>
      <c r="AB548" s="44"/>
      <c r="AC548" s="44"/>
      <c r="AD548" s="44"/>
      <c r="AP548"/>
      <c r="AQ548"/>
      <c r="AX548"/>
    </row>
    <row r="549" spans="18:50">
      <c r="R549" s="409"/>
      <c r="S549" s="44"/>
      <c r="T549" s="44"/>
      <c r="U549" s="44"/>
      <c r="V549" s="44"/>
      <c r="W549" s="44"/>
      <c r="X549" s="44"/>
      <c r="Y549" s="44"/>
      <c r="Z549" s="44"/>
      <c r="AA549" s="44"/>
      <c r="AB549" s="44"/>
      <c r="AC549" s="44"/>
      <c r="AD549" s="44"/>
      <c r="AP549"/>
      <c r="AQ549"/>
      <c r="AX549"/>
    </row>
    <row r="550" spans="18:50">
      <c r="R550" s="409"/>
      <c r="S550" s="44"/>
      <c r="T550" s="44"/>
      <c r="U550" s="44"/>
      <c r="V550" s="44"/>
      <c r="W550" s="44"/>
      <c r="X550" s="44"/>
      <c r="Y550" s="44"/>
      <c r="Z550" s="44"/>
      <c r="AA550" s="44"/>
      <c r="AB550" s="44"/>
      <c r="AC550" s="44"/>
      <c r="AD550" s="44"/>
      <c r="AP550"/>
      <c r="AQ550"/>
      <c r="AX550"/>
    </row>
    <row r="551" spans="18:50">
      <c r="R551" s="409"/>
      <c r="S551" s="44"/>
      <c r="T551" s="44"/>
      <c r="U551" s="44"/>
      <c r="V551" s="44"/>
      <c r="W551" s="44"/>
      <c r="X551" s="44"/>
      <c r="Y551" s="44"/>
      <c r="Z551" s="44"/>
      <c r="AA551" s="44"/>
      <c r="AB551" s="44"/>
      <c r="AC551" s="44"/>
      <c r="AD551" s="44"/>
      <c r="AP551"/>
      <c r="AQ551"/>
      <c r="AX551"/>
    </row>
    <row r="552" spans="18:50">
      <c r="R552" s="409"/>
      <c r="S552" s="44"/>
      <c r="T552" s="44"/>
      <c r="U552" s="44"/>
      <c r="V552" s="44"/>
      <c r="W552" s="44"/>
      <c r="X552" s="44"/>
      <c r="Y552" s="44"/>
      <c r="Z552" s="44"/>
      <c r="AA552" s="44"/>
      <c r="AB552" s="44"/>
      <c r="AC552" s="44"/>
      <c r="AD552" s="44"/>
      <c r="AP552"/>
      <c r="AQ552"/>
      <c r="AX552"/>
    </row>
    <row r="553" spans="18:50">
      <c r="R553" s="409"/>
      <c r="S553" s="44"/>
      <c r="T553" s="44"/>
      <c r="U553" s="44"/>
      <c r="V553" s="44"/>
      <c r="W553" s="44"/>
      <c r="X553" s="44"/>
      <c r="Y553" s="44"/>
      <c r="Z553" s="44"/>
      <c r="AA553" s="44"/>
      <c r="AB553" s="44"/>
      <c r="AC553" s="44"/>
      <c r="AD553" s="44"/>
      <c r="AP553"/>
      <c r="AQ553"/>
      <c r="AX553"/>
    </row>
    <row r="554" spans="18:50">
      <c r="R554" s="409"/>
      <c r="S554" s="44"/>
      <c r="T554" s="44"/>
      <c r="U554" s="44"/>
      <c r="V554" s="44"/>
      <c r="W554" s="44"/>
      <c r="X554" s="44"/>
      <c r="Y554" s="44"/>
      <c r="Z554" s="44"/>
      <c r="AA554" s="44"/>
      <c r="AB554" s="44"/>
      <c r="AC554" s="44"/>
      <c r="AD554" s="44"/>
      <c r="AP554"/>
      <c r="AQ554"/>
      <c r="AX554"/>
    </row>
    <row r="555" spans="18:50">
      <c r="R555" s="409"/>
      <c r="S555" s="44"/>
      <c r="T555" s="44"/>
      <c r="U555" s="44"/>
      <c r="V555" s="44"/>
      <c r="W555" s="44"/>
      <c r="X555" s="44"/>
      <c r="Y555" s="44"/>
      <c r="Z555" s="44"/>
      <c r="AA555" s="44"/>
      <c r="AB555" s="44"/>
      <c r="AC555" s="44"/>
      <c r="AD555" s="44"/>
      <c r="AP555"/>
      <c r="AQ555"/>
      <c r="AX555"/>
    </row>
    <row r="556" spans="18:50">
      <c r="R556" s="409"/>
      <c r="S556" s="44"/>
      <c r="T556" s="44"/>
      <c r="U556" s="44"/>
      <c r="V556" s="44"/>
      <c r="W556" s="44"/>
      <c r="X556" s="44"/>
      <c r="Y556" s="44"/>
      <c r="Z556" s="44"/>
      <c r="AA556" s="44"/>
      <c r="AB556" s="44"/>
      <c r="AC556" s="44"/>
      <c r="AD556" s="44"/>
      <c r="AP556"/>
      <c r="AQ556"/>
      <c r="AX556"/>
    </row>
    <row r="557" spans="18:50">
      <c r="R557" s="409"/>
      <c r="S557" s="44"/>
      <c r="T557" s="44"/>
      <c r="U557" s="44"/>
      <c r="V557" s="44"/>
      <c r="W557" s="44"/>
      <c r="X557" s="44"/>
      <c r="Y557" s="44"/>
      <c r="Z557" s="44"/>
      <c r="AA557" s="44"/>
      <c r="AB557" s="44"/>
      <c r="AC557" s="44"/>
      <c r="AD557" s="44"/>
      <c r="AP557"/>
      <c r="AQ557"/>
      <c r="AX557"/>
    </row>
    <row r="558" spans="18:50">
      <c r="R558" s="409"/>
      <c r="S558" s="44"/>
      <c r="T558" s="44"/>
      <c r="U558" s="44"/>
      <c r="V558" s="44"/>
      <c r="W558" s="44"/>
      <c r="X558" s="44"/>
      <c r="Y558" s="44"/>
      <c r="Z558" s="44"/>
      <c r="AA558" s="44"/>
      <c r="AB558" s="44"/>
      <c r="AC558" s="44"/>
      <c r="AD558" s="44"/>
      <c r="AP558"/>
      <c r="AQ558"/>
      <c r="AX558"/>
    </row>
    <row r="559" spans="18:50">
      <c r="R559" s="409"/>
      <c r="S559" s="44"/>
      <c r="T559" s="44"/>
      <c r="U559" s="44"/>
      <c r="V559" s="44"/>
      <c r="W559" s="44"/>
      <c r="X559" s="44"/>
      <c r="Y559" s="44"/>
      <c r="Z559" s="44"/>
      <c r="AA559" s="44"/>
      <c r="AB559" s="44"/>
      <c r="AC559" s="44"/>
      <c r="AD559" s="44"/>
      <c r="AP559"/>
      <c r="AQ559"/>
      <c r="AX559"/>
    </row>
    <row r="560" spans="18:50">
      <c r="R560" s="409"/>
      <c r="S560" s="44"/>
      <c r="T560" s="44"/>
      <c r="U560" s="44"/>
      <c r="V560" s="44"/>
      <c r="W560" s="44"/>
      <c r="X560" s="44"/>
      <c r="Y560" s="44"/>
      <c r="Z560" s="44"/>
      <c r="AA560" s="44"/>
      <c r="AB560" s="44"/>
      <c r="AC560" s="44"/>
      <c r="AD560" s="44"/>
      <c r="AP560"/>
      <c r="AQ560"/>
      <c r="AX560"/>
    </row>
    <row r="561" spans="18:50">
      <c r="R561" s="409"/>
      <c r="S561" s="44"/>
      <c r="T561" s="44"/>
      <c r="U561" s="44"/>
      <c r="V561" s="44"/>
      <c r="W561" s="44"/>
      <c r="X561" s="44"/>
      <c r="Y561" s="44"/>
      <c r="Z561" s="44"/>
      <c r="AA561" s="44"/>
      <c r="AB561" s="44"/>
      <c r="AC561" s="44"/>
      <c r="AD561" s="44"/>
      <c r="AP561"/>
      <c r="AQ561"/>
      <c r="AX561"/>
    </row>
    <row r="562" spans="18:50">
      <c r="R562" s="409"/>
      <c r="S562" s="44"/>
      <c r="T562" s="44"/>
      <c r="U562" s="44"/>
      <c r="V562" s="44"/>
      <c r="W562" s="44"/>
      <c r="X562" s="44"/>
      <c r="Y562" s="44"/>
      <c r="Z562" s="44"/>
      <c r="AA562" s="44"/>
      <c r="AB562" s="44"/>
      <c r="AC562" s="44"/>
      <c r="AD562" s="44"/>
      <c r="AP562"/>
      <c r="AQ562"/>
      <c r="AX562"/>
    </row>
    <row r="563" spans="18:50">
      <c r="R563" s="409"/>
      <c r="S563" s="44"/>
      <c r="T563" s="44"/>
      <c r="U563" s="44"/>
      <c r="V563" s="44"/>
      <c r="W563" s="44"/>
      <c r="X563" s="44"/>
      <c r="Y563" s="44"/>
      <c r="Z563" s="44"/>
      <c r="AA563" s="44"/>
      <c r="AB563" s="44"/>
      <c r="AC563" s="44"/>
      <c r="AD563" s="44"/>
      <c r="AP563"/>
      <c r="AQ563"/>
      <c r="AX563"/>
    </row>
    <row r="564" spans="18:50">
      <c r="R564" s="409"/>
      <c r="S564" s="44"/>
      <c r="T564" s="44"/>
      <c r="U564" s="44"/>
      <c r="V564" s="44"/>
      <c r="W564" s="44"/>
      <c r="X564" s="44"/>
      <c r="Y564" s="44"/>
      <c r="Z564" s="44"/>
      <c r="AA564" s="44"/>
      <c r="AB564" s="44"/>
      <c r="AC564" s="44"/>
      <c r="AD564" s="44"/>
      <c r="AP564"/>
      <c r="AQ564"/>
      <c r="AX564"/>
    </row>
    <row r="565" spans="18:50">
      <c r="R565" s="409"/>
      <c r="S565" s="44"/>
      <c r="T565" s="44"/>
      <c r="U565" s="44"/>
      <c r="V565" s="44"/>
      <c r="W565" s="44"/>
      <c r="X565" s="44"/>
      <c r="Y565" s="44"/>
      <c r="Z565" s="44"/>
      <c r="AA565" s="44"/>
      <c r="AB565" s="44"/>
      <c r="AC565" s="44"/>
      <c r="AD565" s="44"/>
      <c r="AP565"/>
      <c r="AQ565"/>
      <c r="AX565"/>
    </row>
    <row r="566" spans="18:50">
      <c r="R566" s="409"/>
      <c r="S566" s="44"/>
      <c r="T566" s="44"/>
      <c r="U566" s="44"/>
      <c r="V566" s="44"/>
      <c r="W566" s="44"/>
      <c r="X566" s="44"/>
      <c r="Y566" s="44"/>
      <c r="Z566" s="44"/>
      <c r="AA566" s="44"/>
      <c r="AB566" s="44"/>
      <c r="AC566" s="44"/>
      <c r="AD566" s="44"/>
      <c r="AP566"/>
      <c r="AQ566"/>
      <c r="AX566"/>
    </row>
    <row r="567" spans="18:50">
      <c r="R567" s="409"/>
      <c r="S567" s="44"/>
      <c r="T567" s="44"/>
      <c r="U567" s="44"/>
      <c r="V567" s="44"/>
      <c r="W567" s="44"/>
      <c r="X567" s="44"/>
      <c r="Y567" s="44"/>
      <c r="Z567" s="44"/>
      <c r="AA567" s="44"/>
      <c r="AB567" s="44"/>
      <c r="AC567" s="44"/>
      <c r="AD567" s="44"/>
      <c r="AP567"/>
      <c r="AQ567"/>
      <c r="AX567"/>
    </row>
    <row r="568" spans="18:50">
      <c r="R568" s="409"/>
      <c r="S568" s="44"/>
      <c r="T568" s="44"/>
      <c r="U568" s="44"/>
      <c r="V568" s="44"/>
      <c r="W568" s="44"/>
      <c r="X568" s="44"/>
      <c r="Y568" s="44"/>
      <c r="Z568" s="44"/>
      <c r="AA568" s="44"/>
      <c r="AB568" s="44"/>
      <c r="AC568" s="44"/>
      <c r="AD568" s="44"/>
      <c r="AP568"/>
      <c r="AQ568"/>
      <c r="AX568"/>
    </row>
    <row r="569" spans="18:50">
      <c r="R569" s="409"/>
      <c r="S569" s="44"/>
      <c r="T569" s="44"/>
      <c r="U569" s="44"/>
      <c r="V569" s="44"/>
      <c r="W569" s="44"/>
      <c r="X569" s="44"/>
      <c r="Y569" s="44"/>
      <c r="Z569" s="44"/>
      <c r="AA569" s="44"/>
      <c r="AB569" s="44"/>
      <c r="AC569" s="44"/>
      <c r="AD569" s="44"/>
      <c r="AP569"/>
      <c r="AQ569"/>
      <c r="AX569"/>
    </row>
    <row r="570" spans="18:50">
      <c r="R570" s="409"/>
      <c r="S570" s="44"/>
      <c r="T570" s="44"/>
      <c r="U570" s="44"/>
      <c r="V570" s="44"/>
      <c r="W570" s="44"/>
      <c r="X570" s="44"/>
      <c r="Y570" s="44"/>
      <c r="Z570" s="44"/>
      <c r="AA570" s="44"/>
      <c r="AB570" s="44"/>
      <c r="AC570" s="44"/>
      <c r="AD570" s="44"/>
      <c r="AP570"/>
      <c r="AQ570"/>
      <c r="AX570"/>
    </row>
    <row r="571" spans="18:50">
      <c r="R571" s="409"/>
      <c r="S571" s="44"/>
      <c r="T571" s="44"/>
      <c r="U571" s="44"/>
      <c r="V571" s="44"/>
      <c r="W571" s="44"/>
      <c r="X571" s="44"/>
      <c r="Y571" s="44"/>
      <c r="Z571" s="44"/>
      <c r="AA571" s="44"/>
      <c r="AB571" s="44"/>
      <c r="AC571" s="44"/>
      <c r="AD571" s="44"/>
      <c r="AP571"/>
      <c r="AQ571"/>
      <c r="AX571"/>
    </row>
    <row r="572" spans="18:50">
      <c r="R572" s="409"/>
      <c r="S572" s="44"/>
      <c r="T572" s="44"/>
      <c r="U572" s="44"/>
      <c r="V572" s="44"/>
      <c r="W572" s="44"/>
      <c r="X572" s="44"/>
      <c r="Y572" s="44"/>
      <c r="Z572" s="44"/>
      <c r="AA572" s="44"/>
      <c r="AB572" s="44"/>
      <c r="AC572" s="44"/>
      <c r="AD572" s="44"/>
      <c r="AP572"/>
      <c r="AQ572"/>
      <c r="AX572"/>
    </row>
    <row r="573" spans="18:50">
      <c r="R573" s="409"/>
      <c r="S573" s="44"/>
      <c r="T573" s="44"/>
      <c r="U573" s="44"/>
      <c r="V573" s="44"/>
      <c r="W573" s="44"/>
      <c r="X573" s="44"/>
      <c r="Y573" s="44"/>
      <c r="Z573" s="44"/>
      <c r="AA573" s="44"/>
      <c r="AB573" s="44"/>
      <c r="AC573" s="44"/>
      <c r="AD573" s="44"/>
      <c r="AP573"/>
      <c r="AQ573"/>
      <c r="AX573"/>
    </row>
    <row r="574" spans="18:50">
      <c r="R574" s="409"/>
      <c r="S574" s="44"/>
      <c r="T574" s="44"/>
      <c r="U574" s="44"/>
      <c r="V574" s="44"/>
      <c r="W574" s="44"/>
      <c r="X574" s="44"/>
      <c r="Y574" s="44"/>
      <c r="Z574" s="44"/>
      <c r="AA574" s="44"/>
      <c r="AB574" s="44"/>
      <c r="AC574" s="44"/>
      <c r="AD574" s="44"/>
      <c r="AP574"/>
      <c r="AQ574"/>
      <c r="AX574"/>
    </row>
    <row r="575" spans="18:50">
      <c r="R575" s="409"/>
      <c r="S575" s="44"/>
      <c r="T575" s="44"/>
      <c r="U575" s="44"/>
      <c r="V575" s="44"/>
      <c r="W575" s="44"/>
      <c r="X575" s="44"/>
      <c r="Y575" s="44"/>
      <c r="Z575" s="44"/>
      <c r="AA575" s="44"/>
      <c r="AB575" s="44"/>
      <c r="AC575" s="44"/>
      <c r="AD575" s="44"/>
      <c r="AP575"/>
      <c r="AQ575"/>
      <c r="AX575"/>
    </row>
    <row r="576" spans="18:50">
      <c r="R576" s="409"/>
      <c r="S576" s="44"/>
      <c r="T576" s="44"/>
      <c r="U576" s="44"/>
      <c r="V576" s="44"/>
      <c r="W576" s="44"/>
      <c r="X576" s="44"/>
      <c r="Y576" s="44"/>
      <c r="Z576" s="44"/>
      <c r="AA576" s="44"/>
      <c r="AB576" s="44"/>
      <c r="AC576" s="44"/>
      <c r="AD576" s="44"/>
      <c r="AP576"/>
      <c r="AQ576"/>
      <c r="AX576"/>
    </row>
    <row r="577" spans="18:50">
      <c r="R577" s="409"/>
      <c r="S577" s="44"/>
      <c r="T577" s="44"/>
      <c r="U577" s="44"/>
      <c r="V577" s="44"/>
      <c r="W577" s="44"/>
      <c r="X577" s="44"/>
      <c r="Y577" s="44"/>
      <c r="Z577" s="44"/>
      <c r="AA577" s="44"/>
      <c r="AB577" s="44"/>
      <c r="AC577" s="44"/>
      <c r="AD577" s="44"/>
      <c r="AP577"/>
      <c r="AQ577"/>
      <c r="AX577"/>
    </row>
    <row r="578" spans="18:50">
      <c r="R578" s="409"/>
      <c r="S578" s="44"/>
      <c r="T578" s="44"/>
      <c r="U578" s="44"/>
      <c r="V578" s="44"/>
      <c r="W578" s="44"/>
      <c r="X578" s="44"/>
      <c r="Y578" s="44"/>
      <c r="Z578" s="44"/>
      <c r="AA578" s="44"/>
      <c r="AB578" s="44"/>
      <c r="AC578" s="44"/>
      <c r="AD578" s="44"/>
      <c r="AP578"/>
      <c r="AQ578"/>
      <c r="AX578"/>
    </row>
    <row r="579" spans="18:50">
      <c r="R579" s="409"/>
      <c r="S579" s="44"/>
      <c r="T579" s="44"/>
      <c r="U579" s="44"/>
      <c r="V579" s="44"/>
      <c r="W579" s="44"/>
      <c r="X579" s="44"/>
      <c r="Y579" s="44"/>
      <c r="Z579" s="44"/>
      <c r="AA579" s="44"/>
      <c r="AB579" s="44"/>
      <c r="AC579" s="44"/>
      <c r="AD579" s="44"/>
      <c r="AP579"/>
      <c r="AQ579"/>
      <c r="AX579"/>
    </row>
    <row r="580" spans="18:50">
      <c r="R580" s="409"/>
      <c r="S580" s="44"/>
      <c r="T580" s="44"/>
      <c r="U580" s="44"/>
      <c r="V580" s="44"/>
      <c r="W580" s="44"/>
      <c r="X580" s="44"/>
      <c r="Y580" s="44"/>
      <c r="Z580" s="44"/>
      <c r="AA580" s="44"/>
      <c r="AB580" s="44"/>
      <c r="AC580" s="44"/>
      <c r="AD580" s="44"/>
      <c r="AP580"/>
      <c r="AQ580"/>
      <c r="AX580"/>
    </row>
    <row r="581" spans="18:50">
      <c r="R581" s="409"/>
      <c r="S581" s="44"/>
      <c r="T581" s="44"/>
      <c r="U581" s="44"/>
      <c r="V581" s="44"/>
      <c r="W581" s="44"/>
      <c r="X581" s="44"/>
      <c r="Y581" s="44"/>
      <c r="Z581" s="44"/>
      <c r="AA581" s="44"/>
      <c r="AB581" s="44"/>
      <c r="AC581" s="44"/>
      <c r="AD581" s="44"/>
      <c r="AP581"/>
      <c r="AQ581"/>
      <c r="AX581"/>
    </row>
    <row r="582" spans="18:50">
      <c r="R582" s="409"/>
      <c r="S582" s="44"/>
      <c r="T582" s="44"/>
      <c r="U582" s="44"/>
      <c r="V582" s="44"/>
      <c r="W582" s="44"/>
      <c r="X582" s="44"/>
      <c r="Y582" s="44"/>
      <c r="Z582" s="44"/>
      <c r="AA582" s="44"/>
      <c r="AB582" s="44"/>
      <c r="AC582" s="44"/>
      <c r="AD582" s="44"/>
      <c r="AP582"/>
      <c r="AQ582"/>
      <c r="AX582"/>
    </row>
    <row r="583" spans="18:50">
      <c r="R583" s="409"/>
      <c r="S583" s="44"/>
      <c r="T583" s="44"/>
      <c r="U583" s="44"/>
      <c r="V583" s="44"/>
      <c r="W583" s="44"/>
      <c r="X583" s="44"/>
      <c r="Y583" s="44"/>
      <c r="Z583" s="44"/>
      <c r="AA583" s="44"/>
      <c r="AB583" s="44"/>
      <c r="AC583" s="44"/>
      <c r="AD583" s="44"/>
      <c r="AP583"/>
      <c r="AQ583"/>
      <c r="AX583"/>
    </row>
    <row r="584" spans="18:50">
      <c r="R584" s="409"/>
      <c r="S584" s="44"/>
      <c r="T584" s="44"/>
      <c r="U584" s="44"/>
      <c r="V584" s="44"/>
      <c r="W584" s="44"/>
      <c r="X584" s="44"/>
      <c r="Y584" s="44"/>
      <c r="Z584" s="44"/>
      <c r="AA584" s="44"/>
      <c r="AB584" s="44"/>
      <c r="AC584" s="44"/>
      <c r="AD584" s="44"/>
      <c r="AP584"/>
      <c r="AQ584"/>
      <c r="AX584"/>
    </row>
    <row r="585" spans="18:50">
      <c r="R585" s="409"/>
      <c r="S585" s="44"/>
      <c r="T585" s="44"/>
      <c r="U585" s="44"/>
      <c r="V585" s="44"/>
      <c r="W585" s="44"/>
      <c r="X585" s="44"/>
      <c r="Y585" s="44"/>
      <c r="Z585" s="44"/>
      <c r="AA585" s="44"/>
      <c r="AB585" s="44"/>
      <c r="AC585" s="44"/>
      <c r="AD585" s="44"/>
      <c r="AP585"/>
      <c r="AQ585"/>
      <c r="AX585"/>
    </row>
    <row r="586" spans="18:50">
      <c r="R586" s="409"/>
      <c r="S586" s="44"/>
      <c r="T586" s="44"/>
      <c r="U586" s="44"/>
      <c r="V586" s="44"/>
      <c r="W586" s="44"/>
      <c r="X586" s="44"/>
      <c r="Y586" s="44"/>
      <c r="Z586" s="44"/>
      <c r="AA586" s="44"/>
      <c r="AB586" s="44"/>
      <c r="AC586" s="44"/>
      <c r="AD586" s="44"/>
      <c r="AP586"/>
      <c r="AQ586"/>
      <c r="AX586"/>
    </row>
    <row r="587" spans="18:50">
      <c r="R587" s="409"/>
      <c r="S587" s="44"/>
      <c r="T587" s="44"/>
      <c r="U587" s="44"/>
      <c r="V587" s="44"/>
      <c r="W587" s="44"/>
      <c r="X587" s="44"/>
      <c r="Y587" s="44"/>
      <c r="Z587" s="44"/>
      <c r="AA587" s="44"/>
      <c r="AB587" s="44"/>
      <c r="AC587" s="44"/>
      <c r="AD587" s="44"/>
      <c r="AP587"/>
      <c r="AQ587"/>
      <c r="AX587"/>
    </row>
    <row r="588" spans="18:50">
      <c r="R588" s="409"/>
      <c r="S588" s="44"/>
      <c r="T588" s="44"/>
      <c r="U588" s="44"/>
      <c r="V588" s="44"/>
      <c r="W588" s="44"/>
      <c r="X588" s="44"/>
      <c r="Y588" s="44"/>
      <c r="Z588" s="44"/>
      <c r="AA588" s="44"/>
      <c r="AB588" s="44"/>
      <c r="AC588" s="44"/>
      <c r="AD588" s="44"/>
      <c r="AP588"/>
      <c r="AQ588"/>
      <c r="AX588"/>
    </row>
    <row r="589" spans="18:50">
      <c r="R589" s="409"/>
      <c r="S589" s="44"/>
      <c r="T589" s="44"/>
      <c r="U589" s="44"/>
      <c r="V589" s="44"/>
      <c r="W589" s="44"/>
      <c r="X589" s="44"/>
      <c r="Y589" s="44"/>
      <c r="Z589" s="44"/>
      <c r="AA589" s="44"/>
      <c r="AB589" s="44"/>
      <c r="AC589" s="44"/>
      <c r="AD589" s="44"/>
      <c r="AP589"/>
      <c r="AQ589"/>
      <c r="AX589"/>
    </row>
    <row r="590" spans="18:50">
      <c r="R590" s="409"/>
      <c r="S590" s="44"/>
      <c r="T590" s="44"/>
      <c r="U590" s="44"/>
      <c r="V590" s="44"/>
      <c r="W590" s="44"/>
      <c r="X590" s="44"/>
      <c r="Y590" s="44"/>
      <c r="Z590" s="44"/>
      <c r="AA590" s="44"/>
      <c r="AB590" s="44"/>
      <c r="AC590" s="44"/>
      <c r="AD590" s="44"/>
      <c r="AP590"/>
      <c r="AQ590"/>
      <c r="AX590"/>
    </row>
    <row r="591" spans="18:50">
      <c r="R591" s="409"/>
      <c r="S591" s="44"/>
      <c r="T591" s="44"/>
      <c r="U591" s="44"/>
      <c r="V591" s="44"/>
      <c r="W591" s="44"/>
      <c r="X591" s="44"/>
      <c r="Y591" s="44"/>
      <c r="Z591" s="44"/>
      <c r="AA591" s="44"/>
      <c r="AB591" s="44"/>
      <c r="AC591" s="44"/>
      <c r="AD591" s="44"/>
      <c r="AP591"/>
      <c r="AQ591"/>
      <c r="AX591"/>
    </row>
    <row r="592" spans="18:50">
      <c r="R592" s="409"/>
      <c r="S592" s="44"/>
      <c r="T592" s="44"/>
      <c r="U592" s="44"/>
      <c r="V592" s="44"/>
      <c r="W592" s="44"/>
      <c r="X592" s="44"/>
      <c r="Y592" s="44"/>
      <c r="Z592" s="44"/>
      <c r="AA592" s="44"/>
      <c r="AB592" s="44"/>
      <c r="AC592" s="44"/>
      <c r="AD592" s="44"/>
      <c r="AP592"/>
      <c r="AQ592"/>
      <c r="AX592"/>
    </row>
    <row r="593" spans="18:50">
      <c r="R593" s="409"/>
      <c r="S593" s="44"/>
      <c r="T593" s="44"/>
      <c r="U593" s="44"/>
      <c r="V593" s="44"/>
      <c r="W593" s="44"/>
      <c r="X593" s="44"/>
      <c r="Y593" s="44"/>
      <c r="Z593" s="44"/>
      <c r="AA593" s="44"/>
      <c r="AB593" s="44"/>
      <c r="AC593" s="44"/>
      <c r="AD593" s="44"/>
      <c r="AP593"/>
      <c r="AQ593"/>
      <c r="AX593"/>
    </row>
    <row r="594" spans="18:50">
      <c r="R594" s="409"/>
      <c r="S594" s="44"/>
      <c r="T594" s="44"/>
      <c r="U594" s="44"/>
      <c r="V594" s="44"/>
      <c r="W594" s="44"/>
      <c r="X594" s="44"/>
      <c r="Y594" s="44"/>
      <c r="Z594" s="44"/>
      <c r="AA594" s="44"/>
      <c r="AB594" s="44"/>
      <c r="AC594" s="44"/>
      <c r="AD594" s="44"/>
      <c r="AP594"/>
      <c r="AQ594"/>
      <c r="AX594"/>
    </row>
    <row r="595" spans="18:50">
      <c r="R595" s="409"/>
      <c r="S595" s="44"/>
      <c r="T595" s="44"/>
      <c r="U595" s="44"/>
      <c r="V595" s="44"/>
      <c r="W595" s="44"/>
      <c r="X595" s="44"/>
      <c r="Y595" s="44"/>
      <c r="Z595" s="44"/>
      <c r="AA595" s="44"/>
      <c r="AB595" s="44"/>
      <c r="AC595" s="44"/>
      <c r="AD595" s="44"/>
      <c r="AP595"/>
      <c r="AQ595"/>
      <c r="AX595"/>
    </row>
    <row r="596" spans="18:50">
      <c r="R596" s="409"/>
      <c r="S596" s="44"/>
      <c r="T596" s="44"/>
      <c r="U596" s="44"/>
      <c r="V596" s="44"/>
      <c r="W596" s="44"/>
      <c r="X596" s="44"/>
      <c r="Y596" s="44"/>
      <c r="Z596" s="44"/>
      <c r="AA596" s="44"/>
      <c r="AB596" s="44"/>
      <c r="AC596" s="44"/>
      <c r="AD596" s="44"/>
      <c r="AP596"/>
      <c r="AQ596"/>
      <c r="AX596"/>
    </row>
    <row r="597" spans="18:50">
      <c r="R597" s="409"/>
      <c r="S597" s="44"/>
      <c r="T597" s="44"/>
      <c r="U597" s="44"/>
      <c r="V597" s="44"/>
      <c r="W597" s="44"/>
      <c r="X597" s="44"/>
      <c r="Y597" s="44"/>
      <c r="Z597" s="44"/>
      <c r="AA597" s="44"/>
      <c r="AB597" s="44"/>
      <c r="AC597" s="44"/>
      <c r="AD597" s="44"/>
      <c r="AP597"/>
      <c r="AQ597"/>
      <c r="AX597"/>
    </row>
    <row r="598" spans="18:50">
      <c r="R598" s="409"/>
      <c r="S598" s="44"/>
      <c r="T598" s="44"/>
      <c r="U598" s="44"/>
      <c r="V598" s="44"/>
      <c r="W598" s="44"/>
      <c r="X598" s="44"/>
      <c r="Y598" s="44"/>
      <c r="Z598" s="44"/>
      <c r="AA598" s="44"/>
      <c r="AB598" s="44"/>
      <c r="AC598" s="44"/>
      <c r="AD598" s="44"/>
      <c r="AP598"/>
      <c r="AQ598"/>
      <c r="AX598"/>
    </row>
    <row r="599" spans="18:50">
      <c r="R599" s="409"/>
      <c r="S599" s="44"/>
      <c r="T599" s="44"/>
      <c r="U599" s="44"/>
      <c r="V599" s="44"/>
      <c r="W599" s="44"/>
      <c r="X599" s="44"/>
      <c r="Y599" s="44"/>
      <c r="Z599" s="44"/>
      <c r="AA599" s="44"/>
      <c r="AB599" s="44"/>
      <c r="AC599" s="44"/>
      <c r="AD599" s="44"/>
      <c r="AP599"/>
      <c r="AQ599"/>
      <c r="AX599"/>
    </row>
    <row r="600" spans="18:50">
      <c r="R600" s="409"/>
      <c r="S600" s="44"/>
      <c r="T600" s="44"/>
      <c r="U600" s="44"/>
      <c r="V600" s="44"/>
      <c r="W600" s="44"/>
      <c r="X600" s="44"/>
      <c r="Y600" s="44"/>
      <c r="Z600" s="44"/>
      <c r="AA600" s="44"/>
      <c r="AB600" s="44"/>
      <c r="AC600" s="44"/>
      <c r="AD600" s="44"/>
      <c r="AP600"/>
      <c r="AQ600"/>
      <c r="AX600"/>
    </row>
    <row r="601" spans="18:50">
      <c r="R601" s="409"/>
      <c r="S601" s="44"/>
      <c r="T601" s="44"/>
      <c r="U601" s="44"/>
      <c r="V601" s="44"/>
      <c r="W601" s="44"/>
      <c r="X601" s="44"/>
      <c r="Y601" s="44"/>
      <c r="Z601" s="44"/>
      <c r="AA601" s="44"/>
      <c r="AB601" s="44"/>
      <c r="AC601" s="44"/>
      <c r="AD601" s="44"/>
      <c r="AP601"/>
      <c r="AQ601"/>
      <c r="AX601"/>
    </row>
    <row r="602" spans="18:50">
      <c r="R602" s="409"/>
      <c r="S602" s="44"/>
      <c r="T602" s="44"/>
      <c r="U602" s="44"/>
      <c r="V602" s="44"/>
      <c r="W602" s="44"/>
      <c r="X602" s="44"/>
      <c r="Y602" s="44"/>
      <c r="Z602" s="44"/>
      <c r="AA602" s="44"/>
      <c r="AB602" s="44"/>
      <c r="AC602" s="44"/>
      <c r="AD602" s="44"/>
      <c r="AP602"/>
      <c r="AQ602"/>
      <c r="AX602"/>
    </row>
    <row r="603" spans="18:50">
      <c r="R603" s="409"/>
      <c r="S603" s="44"/>
      <c r="T603" s="44"/>
      <c r="U603" s="44"/>
      <c r="V603" s="44"/>
      <c r="W603" s="44"/>
      <c r="X603" s="44"/>
      <c r="Y603" s="44"/>
      <c r="Z603" s="44"/>
      <c r="AA603" s="44"/>
      <c r="AB603" s="44"/>
      <c r="AC603" s="44"/>
      <c r="AD603" s="44"/>
      <c r="AP603"/>
      <c r="AQ603"/>
      <c r="AX603"/>
    </row>
    <row r="604" spans="18:50">
      <c r="R604" s="409"/>
      <c r="S604" s="44"/>
      <c r="T604" s="44"/>
      <c r="U604" s="44"/>
      <c r="V604" s="44"/>
      <c r="W604" s="44"/>
      <c r="X604" s="44"/>
      <c r="Y604" s="44"/>
      <c r="Z604" s="44"/>
      <c r="AA604" s="44"/>
      <c r="AB604" s="44"/>
      <c r="AC604" s="44"/>
      <c r="AD604" s="44"/>
      <c r="AP604"/>
      <c r="AQ604"/>
      <c r="AX604"/>
    </row>
    <row r="605" spans="18:50">
      <c r="R605" s="409"/>
      <c r="S605" s="44"/>
      <c r="T605" s="44"/>
      <c r="U605" s="44"/>
      <c r="V605" s="44"/>
      <c r="W605" s="44"/>
      <c r="X605" s="44"/>
      <c r="Y605" s="44"/>
      <c r="Z605" s="44"/>
      <c r="AA605" s="44"/>
      <c r="AB605" s="44"/>
      <c r="AC605" s="44"/>
      <c r="AD605" s="44"/>
      <c r="AP605"/>
      <c r="AQ605"/>
      <c r="AX605"/>
    </row>
    <row r="606" spans="18:50">
      <c r="R606" s="409"/>
      <c r="S606" s="44"/>
      <c r="T606" s="44"/>
      <c r="U606" s="44"/>
      <c r="V606" s="44"/>
      <c r="W606" s="44"/>
      <c r="X606" s="44"/>
      <c r="Y606" s="44"/>
      <c r="Z606" s="44"/>
      <c r="AA606" s="44"/>
      <c r="AB606" s="44"/>
      <c r="AC606" s="44"/>
      <c r="AD606" s="44"/>
      <c r="AP606"/>
      <c r="AQ606"/>
      <c r="AX606"/>
    </row>
    <row r="607" spans="18:50">
      <c r="R607" s="409"/>
      <c r="S607" s="44"/>
      <c r="T607" s="44"/>
      <c r="U607" s="44"/>
      <c r="V607" s="44"/>
      <c r="W607" s="44"/>
      <c r="X607" s="44"/>
      <c r="Y607" s="44"/>
      <c r="Z607" s="44"/>
      <c r="AA607" s="44"/>
      <c r="AB607" s="44"/>
      <c r="AC607" s="44"/>
      <c r="AD607" s="44"/>
      <c r="AP607"/>
      <c r="AQ607"/>
      <c r="AX607"/>
    </row>
    <row r="608" spans="18:50">
      <c r="R608" s="409"/>
      <c r="S608" s="44"/>
      <c r="T608" s="44"/>
      <c r="U608" s="44"/>
      <c r="V608" s="44"/>
      <c r="W608" s="44"/>
      <c r="X608" s="44"/>
      <c r="Y608" s="44"/>
      <c r="Z608" s="44"/>
      <c r="AA608" s="44"/>
      <c r="AB608" s="44"/>
      <c r="AC608" s="44"/>
      <c r="AD608" s="44"/>
      <c r="AP608"/>
      <c r="AQ608"/>
      <c r="AX608"/>
    </row>
    <row r="609" spans="18:50">
      <c r="R609" s="409"/>
      <c r="S609" s="44"/>
      <c r="T609" s="44"/>
      <c r="U609" s="44"/>
      <c r="V609" s="44"/>
      <c r="W609" s="44"/>
      <c r="X609" s="44"/>
      <c r="Y609" s="44"/>
      <c r="Z609" s="44"/>
      <c r="AA609" s="44"/>
      <c r="AB609" s="44"/>
      <c r="AC609" s="44"/>
      <c r="AD609" s="44"/>
      <c r="AP609"/>
      <c r="AQ609"/>
      <c r="AX609"/>
    </row>
    <row r="610" spans="18:50">
      <c r="R610" s="409"/>
      <c r="S610" s="44"/>
      <c r="T610" s="44"/>
      <c r="U610" s="44"/>
      <c r="V610" s="44"/>
      <c r="W610" s="44"/>
      <c r="X610" s="44"/>
      <c r="Y610" s="44"/>
      <c r="Z610" s="44"/>
      <c r="AA610" s="44"/>
      <c r="AB610" s="44"/>
      <c r="AC610" s="44"/>
      <c r="AD610" s="44"/>
      <c r="AP610"/>
      <c r="AQ610"/>
      <c r="AX610"/>
    </row>
    <row r="611" spans="18:50">
      <c r="R611" s="409"/>
      <c r="S611" s="44"/>
      <c r="T611" s="44"/>
      <c r="U611" s="44"/>
      <c r="V611" s="44"/>
      <c r="W611" s="44"/>
      <c r="X611" s="44"/>
      <c r="Y611" s="44"/>
      <c r="Z611" s="44"/>
      <c r="AA611" s="44"/>
      <c r="AB611" s="44"/>
      <c r="AC611" s="44"/>
      <c r="AD611" s="44"/>
      <c r="AP611"/>
      <c r="AQ611"/>
      <c r="AX611"/>
    </row>
    <row r="612" spans="18:50">
      <c r="R612" s="409"/>
      <c r="S612" s="44"/>
      <c r="T612" s="44"/>
      <c r="U612" s="44"/>
      <c r="V612" s="44"/>
      <c r="W612" s="44"/>
      <c r="X612" s="44"/>
      <c r="Y612" s="44"/>
      <c r="Z612" s="44"/>
      <c r="AA612" s="44"/>
      <c r="AB612" s="44"/>
      <c r="AC612" s="44"/>
      <c r="AD612" s="44"/>
      <c r="AP612"/>
      <c r="AQ612"/>
      <c r="AX612"/>
    </row>
    <row r="613" spans="18:50">
      <c r="R613" s="409"/>
      <c r="S613" s="44"/>
      <c r="T613" s="44"/>
      <c r="U613" s="44"/>
      <c r="V613" s="44"/>
      <c r="W613" s="44"/>
      <c r="X613" s="44"/>
      <c r="Y613" s="44"/>
      <c r="Z613" s="44"/>
      <c r="AA613" s="44"/>
      <c r="AB613" s="44"/>
      <c r="AC613" s="44"/>
      <c r="AD613" s="44"/>
      <c r="AP613"/>
      <c r="AQ613"/>
      <c r="AX613"/>
    </row>
    <row r="614" spans="18:50">
      <c r="R614" s="409"/>
      <c r="S614" s="44"/>
      <c r="T614" s="44"/>
      <c r="U614" s="44"/>
      <c r="V614" s="44"/>
      <c r="W614" s="44"/>
      <c r="X614" s="44"/>
      <c r="Y614" s="44"/>
      <c r="Z614" s="44"/>
      <c r="AA614" s="44"/>
      <c r="AB614" s="44"/>
      <c r="AC614" s="44"/>
      <c r="AD614" s="44"/>
      <c r="AP614"/>
      <c r="AQ614"/>
      <c r="AX614"/>
    </row>
    <row r="615" spans="18:50">
      <c r="R615" s="409"/>
      <c r="S615" s="44"/>
      <c r="T615" s="44"/>
      <c r="U615" s="44"/>
      <c r="V615" s="44"/>
      <c r="W615" s="44"/>
      <c r="X615" s="44"/>
      <c r="Y615" s="44"/>
      <c r="Z615" s="44"/>
      <c r="AA615" s="44"/>
      <c r="AB615" s="44"/>
      <c r="AC615" s="44"/>
      <c r="AD615" s="44"/>
      <c r="AP615"/>
      <c r="AQ615"/>
      <c r="AX615"/>
    </row>
    <row r="616" spans="18:50">
      <c r="R616" s="409"/>
      <c r="S616" s="44"/>
      <c r="T616" s="44"/>
      <c r="U616" s="44"/>
      <c r="V616" s="44"/>
      <c r="W616" s="44"/>
      <c r="X616" s="44"/>
      <c r="Y616" s="44"/>
      <c r="Z616" s="44"/>
      <c r="AA616" s="44"/>
      <c r="AB616" s="44"/>
      <c r="AC616" s="44"/>
      <c r="AD616" s="44"/>
      <c r="AP616"/>
      <c r="AQ616"/>
      <c r="AX616"/>
    </row>
    <row r="617" spans="18:50">
      <c r="R617" s="409"/>
      <c r="S617" s="44"/>
      <c r="T617" s="44"/>
      <c r="U617" s="44"/>
      <c r="V617" s="44"/>
      <c r="W617" s="44"/>
      <c r="X617" s="44"/>
      <c r="Y617" s="44"/>
      <c r="Z617" s="44"/>
      <c r="AA617" s="44"/>
      <c r="AB617" s="44"/>
      <c r="AC617" s="44"/>
      <c r="AD617" s="44"/>
      <c r="AP617"/>
      <c r="AQ617"/>
      <c r="AX617"/>
    </row>
    <row r="618" spans="18:50">
      <c r="R618" s="409"/>
      <c r="S618" s="44"/>
      <c r="T618" s="44"/>
      <c r="U618" s="44"/>
      <c r="V618" s="44"/>
      <c r="W618" s="44"/>
      <c r="X618" s="44"/>
      <c r="Y618" s="44"/>
      <c r="Z618" s="44"/>
      <c r="AA618" s="44"/>
      <c r="AB618" s="44"/>
      <c r="AC618" s="44"/>
      <c r="AD618" s="44"/>
      <c r="AP618"/>
      <c r="AQ618"/>
      <c r="AX618"/>
    </row>
    <row r="619" spans="18:50">
      <c r="R619" s="409"/>
      <c r="S619" s="44"/>
      <c r="T619" s="44"/>
      <c r="U619" s="44"/>
      <c r="V619" s="44"/>
      <c r="W619" s="44"/>
      <c r="X619" s="44"/>
      <c r="Y619" s="44"/>
      <c r="Z619" s="44"/>
      <c r="AA619" s="44"/>
      <c r="AB619" s="44"/>
      <c r="AC619" s="44"/>
      <c r="AD619" s="44"/>
      <c r="AP619"/>
      <c r="AQ619"/>
      <c r="AX619"/>
    </row>
    <row r="620" spans="18:50">
      <c r="R620" s="409"/>
      <c r="S620" s="44"/>
      <c r="T620" s="44"/>
      <c r="U620" s="44"/>
      <c r="V620" s="44"/>
      <c r="W620" s="44"/>
      <c r="X620" s="44"/>
      <c r="Y620" s="44"/>
      <c r="Z620" s="44"/>
      <c r="AA620" s="44"/>
      <c r="AB620" s="44"/>
      <c r="AC620" s="44"/>
      <c r="AD620" s="44"/>
      <c r="AP620"/>
      <c r="AQ620"/>
      <c r="AX620"/>
    </row>
    <row r="621" spans="18:50">
      <c r="R621" s="409"/>
      <c r="S621" s="44"/>
      <c r="T621" s="44"/>
      <c r="U621" s="44"/>
      <c r="V621" s="44"/>
      <c r="W621" s="44"/>
      <c r="X621" s="44"/>
      <c r="Y621" s="44"/>
      <c r="Z621" s="44"/>
      <c r="AA621" s="44"/>
      <c r="AB621" s="44"/>
      <c r="AC621" s="44"/>
      <c r="AD621" s="44"/>
      <c r="AP621"/>
      <c r="AQ621"/>
      <c r="AX621"/>
    </row>
    <row r="622" spans="18:50">
      <c r="R622" s="409"/>
      <c r="S622" s="44"/>
      <c r="T622" s="44"/>
      <c r="U622" s="44"/>
      <c r="V622" s="44"/>
      <c r="W622" s="44"/>
      <c r="X622" s="44"/>
      <c r="Y622" s="44"/>
      <c r="Z622" s="44"/>
      <c r="AA622" s="44"/>
      <c r="AB622" s="44"/>
      <c r="AC622" s="44"/>
      <c r="AD622" s="44"/>
      <c r="AP622"/>
      <c r="AQ622"/>
      <c r="AX622"/>
    </row>
    <row r="623" spans="18:50">
      <c r="R623" s="409"/>
      <c r="S623" s="44"/>
      <c r="T623" s="44"/>
      <c r="U623" s="44"/>
      <c r="V623" s="44"/>
      <c r="W623" s="44"/>
      <c r="X623" s="44"/>
      <c r="Y623" s="44"/>
      <c r="Z623" s="44"/>
      <c r="AA623" s="44"/>
      <c r="AB623" s="44"/>
      <c r="AC623" s="44"/>
      <c r="AD623" s="44"/>
      <c r="AP623"/>
      <c r="AQ623"/>
      <c r="AX623"/>
    </row>
    <row r="624" spans="18:50">
      <c r="R624" s="409"/>
      <c r="S624" s="44"/>
      <c r="T624" s="44"/>
      <c r="U624" s="44"/>
      <c r="V624" s="44"/>
      <c r="W624" s="44"/>
      <c r="X624" s="44"/>
      <c r="Y624" s="44"/>
      <c r="Z624" s="44"/>
      <c r="AA624" s="44"/>
      <c r="AB624" s="44"/>
      <c r="AC624" s="44"/>
      <c r="AD624" s="44"/>
      <c r="AP624"/>
      <c r="AQ624"/>
      <c r="AX624"/>
    </row>
    <row r="625" spans="18:50">
      <c r="R625" s="409"/>
      <c r="S625" s="44"/>
      <c r="T625" s="44"/>
      <c r="U625" s="44"/>
      <c r="V625" s="44"/>
      <c r="W625" s="44"/>
      <c r="X625" s="44"/>
      <c r="Y625" s="44"/>
      <c r="Z625" s="44"/>
      <c r="AA625" s="44"/>
      <c r="AB625" s="44"/>
      <c r="AC625" s="44"/>
      <c r="AD625" s="44"/>
      <c r="AP625"/>
      <c r="AQ625"/>
      <c r="AX625"/>
    </row>
    <row r="626" spans="18:50">
      <c r="R626" s="409"/>
      <c r="S626" s="44"/>
      <c r="T626" s="44"/>
      <c r="U626" s="44"/>
      <c r="V626" s="44"/>
      <c r="W626" s="44"/>
      <c r="X626" s="44"/>
      <c r="Y626" s="44"/>
      <c r="Z626" s="44"/>
      <c r="AA626" s="44"/>
      <c r="AB626" s="44"/>
      <c r="AC626" s="44"/>
      <c r="AD626" s="44"/>
      <c r="AP626"/>
      <c r="AQ626"/>
      <c r="AX626"/>
    </row>
    <row r="627" spans="18:50">
      <c r="R627" s="409"/>
      <c r="S627" s="44"/>
      <c r="T627" s="44"/>
      <c r="U627" s="44"/>
      <c r="V627" s="44"/>
      <c r="W627" s="44"/>
      <c r="X627" s="44"/>
      <c r="Y627" s="44"/>
      <c r="Z627" s="44"/>
      <c r="AA627" s="44"/>
      <c r="AB627" s="44"/>
      <c r="AC627" s="44"/>
      <c r="AD627" s="44"/>
      <c r="AP627"/>
      <c r="AQ627"/>
      <c r="AX627"/>
    </row>
    <row r="628" spans="18:50">
      <c r="R628" s="409"/>
      <c r="S628" s="44"/>
      <c r="T628" s="44"/>
      <c r="U628" s="44"/>
      <c r="V628" s="44"/>
      <c r="W628" s="44"/>
      <c r="X628" s="44"/>
      <c r="Y628" s="44"/>
      <c r="Z628" s="44"/>
      <c r="AA628" s="44"/>
      <c r="AB628" s="44"/>
      <c r="AC628" s="44"/>
      <c r="AD628" s="44"/>
      <c r="AP628"/>
      <c r="AQ628"/>
      <c r="AX628"/>
    </row>
    <row r="629" spans="18:50">
      <c r="R629" s="409"/>
      <c r="S629" s="44"/>
      <c r="T629" s="44"/>
      <c r="U629" s="44"/>
      <c r="V629" s="44"/>
      <c r="W629" s="44"/>
      <c r="X629" s="44"/>
      <c r="Y629" s="44"/>
      <c r="Z629" s="44"/>
      <c r="AA629" s="44"/>
      <c r="AB629" s="44"/>
      <c r="AC629" s="44"/>
      <c r="AD629" s="44"/>
      <c r="AP629"/>
      <c r="AQ629"/>
      <c r="AX629"/>
    </row>
    <row r="630" spans="18:50">
      <c r="R630" s="409"/>
      <c r="S630" s="44"/>
      <c r="T630" s="44"/>
      <c r="U630" s="44"/>
      <c r="V630" s="44"/>
      <c r="W630" s="44"/>
      <c r="X630" s="44"/>
      <c r="Y630" s="44"/>
      <c r="Z630" s="44"/>
      <c r="AA630" s="44"/>
      <c r="AB630" s="44"/>
      <c r="AC630" s="44"/>
      <c r="AD630" s="44"/>
      <c r="AP630"/>
      <c r="AQ630"/>
      <c r="AX630"/>
    </row>
    <row r="631" spans="18:50">
      <c r="R631" s="409"/>
      <c r="S631" s="44"/>
      <c r="T631" s="44"/>
      <c r="U631" s="44"/>
      <c r="V631" s="44"/>
      <c r="W631" s="44"/>
      <c r="X631" s="44"/>
      <c r="Y631" s="44"/>
      <c r="Z631" s="44"/>
      <c r="AA631" s="44"/>
      <c r="AB631" s="44"/>
      <c r="AC631" s="44"/>
      <c r="AD631" s="44"/>
      <c r="AP631"/>
      <c r="AQ631"/>
      <c r="AX631"/>
    </row>
    <row r="632" spans="18:50">
      <c r="R632" s="409"/>
      <c r="S632" s="44"/>
      <c r="T632" s="44"/>
      <c r="U632" s="44"/>
      <c r="V632" s="44"/>
      <c r="W632" s="44"/>
      <c r="X632" s="44"/>
      <c r="Y632" s="44"/>
      <c r="Z632" s="44"/>
      <c r="AA632" s="44"/>
      <c r="AB632" s="44"/>
      <c r="AC632" s="44"/>
      <c r="AD632" s="44"/>
      <c r="AP632"/>
      <c r="AQ632"/>
      <c r="AX632"/>
    </row>
    <row r="633" spans="18:50">
      <c r="R633" s="409"/>
      <c r="S633" s="44"/>
      <c r="T633" s="44"/>
      <c r="U633" s="44"/>
      <c r="V633" s="44"/>
      <c r="W633" s="44"/>
      <c r="X633" s="44"/>
      <c r="Y633" s="44"/>
      <c r="Z633" s="44"/>
      <c r="AA633" s="44"/>
      <c r="AB633" s="44"/>
      <c r="AC633" s="44"/>
      <c r="AD633" s="44"/>
      <c r="AP633"/>
      <c r="AQ633"/>
      <c r="AX633"/>
    </row>
    <row r="634" spans="18:50">
      <c r="R634" s="409"/>
      <c r="S634" s="44"/>
      <c r="T634" s="44"/>
      <c r="U634" s="44"/>
      <c r="V634" s="44"/>
      <c r="W634" s="44"/>
      <c r="X634" s="44"/>
      <c r="Y634" s="44"/>
      <c r="Z634" s="44"/>
      <c r="AA634" s="44"/>
      <c r="AB634" s="44"/>
      <c r="AC634" s="44"/>
      <c r="AD634" s="44"/>
      <c r="AP634"/>
      <c r="AQ634"/>
      <c r="AX634"/>
    </row>
    <row r="635" spans="18:50">
      <c r="R635" s="409"/>
      <c r="S635" s="44"/>
      <c r="T635" s="44"/>
      <c r="U635" s="44"/>
      <c r="V635" s="44"/>
      <c r="W635" s="44"/>
      <c r="X635" s="44"/>
      <c r="Y635" s="44"/>
      <c r="Z635" s="44"/>
      <c r="AA635" s="44"/>
      <c r="AB635" s="44"/>
      <c r="AC635" s="44"/>
      <c r="AD635" s="44"/>
      <c r="AP635"/>
      <c r="AQ635"/>
      <c r="AX635"/>
    </row>
    <row r="636" spans="18:50">
      <c r="R636" s="409"/>
      <c r="S636" s="44"/>
      <c r="T636" s="44"/>
      <c r="U636" s="44"/>
      <c r="V636" s="44"/>
      <c r="W636" s="44"/>
      <c r="X636" s="44"/>
      <c r="Y636" s="44"/>
      <c r="Z636" s="44"/>
      <c r="AA636" s="44"/>
      <c r="AB636" s="44"/>
      <c r="AC636" s="44"/>
      <c r="AD636" s="44"/>
      <c r="AP636"/>
      <c r="AQ636"/>
      <c r="AX636"/>
    </row>
    <row r="637" spans="18:50">
      <c r="R637" s="409"/>
      <c r="S637" s="44"/>
      <c r="T637" s="44"/>
      <c r="U637" s="44"/>
      <c r="V637" s="44"/>
      <c r="W637" s="44"/>
      <c r="X637" s="44"/>
      <c r="Y637" s="44"/>
      <c r="Z637" s="44"/>
      <c r="AA637" s="44"/>
      <c r="AB637" s="44"/>
      <c r="AC637" s="44"/>
      <c r="AD637" s="44"/>
      <c r="AP637"/>
      <c r="AQ637"/>
      <c r="AX637"/>
    </row>
    <row r="638" spans="18:50">
      <c r="R638" s="409"/>
      <c r="S638" s="44"/>
      <c r="T638" s="44"/>
      <c r="U638" s="44"/>
      <c r="V638" s="44"/>
      <c r="W638" s="44"/>
      <c r="X638" s="44"/>
      <c r="Y638" s="44"/>
      <c r="Z638" s="44"/>
      <c r="AA638" s="44"/>
      <c r="AB638" s="44"/>
      <c r="AC638" s="44"/>
      <c r="AD638" s="44"/>
      <c r="AP638"/>
      <c r="AQ638"/>
      <c r="AX638"/>
    </row>
    <row r="639" spans="18:50">
      <c r="R639" s="409"/>
      <c r="S639" s="44"/>
      <c r="T639" s="44"/>
      <c r="U639" s="44"/>
      <c r="V639" s="44"/>
      <c r="W639" s="44"/>
      <c r="X639" s="44"/>
      <c r="Y639" s="44"/>
      <c r="Z639" s="44"/>
      <c r="AA639" s="44"/>
      <c r="AB639" s="44"/>
      <c r="AC639" s="44"/>
      <c r="AD639" s="44"/>
      <c r="AP639"/>
      <c r="AQ639"/>
      <c r="AX639"/>
    </row>
    <row r="640" spans="18:50">
      <c r="R640" s="409"/>
      <c r="S640" s="44"/>
      <c r="T640" s="44"/>
      <c r="U640" s="44"/>
      <c r="V640" s="44"/>
      <c r="W640" s="44"/>
      <c r="X640" s="44"/>
      <c r="Y640" s="44"/>
      <c r="Z640" s="44"/>
      <c r="AA640" s="44"/>
      <c r="AB640" s="44"/>
      <c r="AC640" s="44"/>
      <c r="AD640" s="44"/>
      <c r="AP640"/>
      <c r="AQ640"/>
      <c r="AX640"/>
    </row>
    <row r="641" spans="18:50">
      <c r="R641" s="409"/>
      <c r="S641" s="44"/>
      <c r="T641" s="44"/>
      <c r="U641" s="44"/>
      <c r="V641" s="44"/>
      <c r="W641" s="44"/>
      <c r="X641" s="44"/>
      <c r="Y641" s="44"/>
      <c r="Z641" s="44"/>
      <c r="AA641" s="44"/>
      <c r="AB641" s="44"/>
      <c r="AC641" s="44"/>
      <c r="AD641" s="44"/>
      <c r="AP641"/>
      <c r="AQ641"/>
      <c r="AX641"/>
    </row>
    <row r="642" spans="18:50">
      <c r="R642" s="409"/>
      <c r="S642" s="44"/>
      <c r="T642" s="44"/>
      <c r="U642" s="44"/>
      <c r="V642" s="44"/>
      <c r="W642" s="44"/>
      <c r="X642" s="44"/>
      <c r="Y642" s="44"/>
      <c r="Z642" s="44"/>
      <c r="AA642" s="44"/>
      <c r="AB642" s="44"/>
      <c r="AC642" s="44"/>
      <c r="AD642" s="44"/>
      <c r="AP642"/>
      <c r="AQ642"/>
      <c r="AX642"/>
    </row>
    <row r="643" spans="18:50">
      <c r="R643" s="409"/>
      <c r="S643" s="44"/>
      <c r="T643" s="44"/>
      <c r="U643" s="44"/>
      <c r="V643" s="44"/>
      <c r="W643" s="44"/>
      <c r="X643" s="44"/>
      <c r="Y643" s="44"/>
      <c r="Z643" s="44"/>
      <c r="AA643" s="44"/>
      <c r="AB643" s="44"/>
      <c r="AC643" s="44"/>
      <c r="AD643" s="44"/>
      <c r="AP643"/>
      <c r="AQ643"/>
      <c r="AX643"/>
    </row>
    <row r="644" spans="18:50">
      <c r="R644" s="409"/>
      <c r="S644" s="44"/>
      <c r="T644" s="44"/>
      <c r="U644" s="44"/>
      <c r="V644" s="44"/>
      <c r="W644" s="44"/>
      <c r="X644" s="44"/>
      <c r="Y644" s="44"/>
      <c r="Z644" s="44"/>
      <c r="AA644" s="44"/>
      <c r="AB644" s="44"/>
      <c r="AC644" s="44"/>
      <c r="AD644" s="44"/>
      <c r="AP644"/>
      <c r="AQ644"/>
      <c r="AX644"/>
    </row>
    <row r="645" spans="18:50">
      <c r="R645" s="409"/>
      <c r="S645" s="44"/>
      <c r="T645" s="44"/>
      <c r="U645" s="44"/>
      <c r="V645" s="44"/>
      <c r="W645" s="44"/>
      <c r="X645" s="44"/>
      <c r="Y645" s="44"/>
      <c r="Z645" s="44"/>
      <c r="AA645" s="44"/>
      <c r="AB645" s="44"/>
      <c r="AC645" s="44"/>
      <c r="AD645" s="44"/>
      <c r="AP645"/>
      <c r="AQ645"/>
      <c r="AX645"/>
    </row>
    <row r="646" spans="18:50">
      <c r="R646" s="409"/>
      <c r="S646" s="44"/>
      <c r="T646" s="44"/>
      <c r="U646" s="44"/>
      <c r="V646" s="44"/>
      <c r="W646" s="44"/>
      <c r="X646" s="44"/>
      <c r="Y646" s="44"/>
      <c r="Z646" s="44"/>
      <c r="AA646" s="44"/>
      <c r="AB646" s="44"/>
      <c r="AC646" s="44"/>
      <c r="AD646" s="44"/>
      <c r="AP646"/>
      <c r="AQ646"/>
      <c r="AX646"/>
    </row>
    <row r="647" spans="18:50">
      <c r="R647" s="409"/>
      <c r="S647" s="44"/>
      <c r="T647" s="44"/>
      <c r="U647" s="44"/>
      <c r="V647" s="44"/>
      <c r="W647" s="44"/>
      <c r="X647" s="44"/>
      <c r="Y647" s="44"/>
      <c r="Z647" s="44"/>
      <c r="AA647" s="44"/>
      <c r="AB647" s="44"/>
      <c r="AC647" s="44"/>
      <c r="AD647" s="44"/>
      <c r="AP647"/>
      <c r="AQ647"/>
      <c r="AX647"/>
    </row>
    <row r="648" spans="18:50">
      <c r="R648" s="409"/>
      <c r="S648" s="44"/>
      <c r="T648" s="44"/>
      <c r="U648" s="44"/>
      <c r="V648" s="44"/>
      <c r="W648" s="44"/>
      <c r="X648" s="44"/>
      <c r="Y648" s="44"/>
      <c r="Z648" s="44"/>
      <c r="AA648" s="44"/>
      <c r="AB648" s="44"/>
      <c r="AC648" s="44"/>
      <c r="AD648" s="44"/>
      <c r="AP648"/>
      <c r="AQ648"/>
      <c r="AX648"/>
    </row>
    <row r="649" spans="18:50">
      <c r="R649" s="409"/>
      <c r="S649" s="44"/>
      <c r="T649" s="44"/>
      <c r="U649" s="44"/>
      <c r="V649" s="44"/>
      <c r="W649" s="44"/>
      <c r="X649" s="44"/>
      <c r="Y649" s="44"/>
      <c r="Z649" s="44"/>
      <c r="AA649" s="44"/>
      <c r="AB649" s="44"/>
      <c r="AC649" s="44"/>
      <c r="AD649" s="44"/>
      <c r="AP649"/>
      <c r="AQ649"/>
      <c r="AX649"/>
    </row>
    <row r="650" spans="18:50">
      <c r="R650" s="409"/>
      <c r="S650" s="44"/>
      <c r="T650" s="44"/>
      <c r="U650" s="44"/>
      <c r="V650" s="44"/>
      <c r="W650" s="44"/>
      <c r="X650" s="44"/>
      <c r="Y650" s="44"/>
      <c r="Z650" s="44"/>
      <c r="AA650" s="44"/>
      <c r="AB650" s="44"/>
      <c r="AC650" s="44"/>
      <c r="AD650" s="44"/>
      <c r="AP650"/>
      <c r="AQ650"/>
      <c r="AX650"/>
    </row>
    <row r="651" spans="18:50">
      <c r="R651" s="409"/>
      <c r="S651" s="44"/>
      <c r="T651" s="44"/>
      <c r="U651" s="44"/>
      <c r="V651" s="44"/>
      <c r="W651" s="44"/>
      <c r="X651" s="44"/>
      <c r="Y651" s="44"/>
      <c r="Z651" s="44"/>
      <c r="AA651" s="44"/>
      <c r="AB651" s="44"/>
      <c r="AC651" s="44"/>
      <c r="AD651" s="44"/>
      <c r="AP651"/>
      <c r="AQ651"/>
      <c r="AX651"/>
    </row>
    <row r="652" spans="18:50">
      <c r="R652" s="409"/>
      <c r="S652" s="44"/>
      <c r="T652" s="44"/>
      <c r="U652" s="44"/>
      <c r="V652" s="44"/>
      <c r="W652" s="44"/>
      <c r="X652" s="44"/>
      <c r="Y652" s="44"/>
      <c r="Z652" s="44"/>
      <c r="AA652" s="44"/>
      <c r="AB652" s="44"/>
      <c r="AC652" s="44"/>
      <c r="AD652" s="44"/>
      <c r="AP652"/>
      <c r="AQ652"/>
      <c r="AX652"/>
    </row>
    <row r="653" spans="18:50">
      <c r="R653" s="409"/>
      <c r="S653" s="44"/>
      <c r="T653" s="44"/>
      <c r="U653" s="44"/>
      <c r="V653" s="44"/>
      <c r="W653" s="44"/>
      <c r="X653" s="44"/>
      <c r="Y653" s="44"/>
      <c r="Z653" s="44"/>
      <c r="AA653" s="44"/>
      <c r="AB653" s="44"/>
      <c r="AC653" s="44"/>
      <c r="AD653" s="44"/>
      <c r="AP653"/>
      <c r="AQ653"/>
      <c r="AX653"/>
    </row>
    <row r="654" spans="18:50">
      <c r="R654" s="409"/>
      <c r="S654" s="44"/>
      <c r="T654" s="44"/>
      <c r="U654" s="44"/>
      <c r="V654" s="44"/>
      <c r="W654" s="44"/>
      <c r="X654" s="44"/>
      <c r="Y654" s="44"/>
      <c r="Z654" s="44"/>
      <c r="AA654" s="44"/>
      <c r="AB654" s="44"/>
      <c r="AC654" s="44"/>
      <c r="AD654" s="44"/>
      <c r="AP654"/>
      <c r="AQ654"/>
      <c r="AX654"/>
    </row>
    <row r="655" spans="18:50">
      <c r="R655" s="409"/>
      <c r="S655" s="44"/>
      <c r="T655" s="44"/>
      <c r="U655" s="44"/>
      <c r="V655" s="44"/>
      <c r="W655" s="44"/>
      <c r="X655" s="44"/>
      <c r="Y655" s="44"/>
      <c r="Z655" s="44"/>
      <c r="AA655" s="44"/>
      <c r="AB655" s="44"/>
      <c r="AC655" s="44"/>
      <c r="AD655" s="44"/>
      <c r="AP655"/>
      <c r="AQ655"/>
      <c r="AX655"/>
    </row>
    <row r="656" spans="18:50">
      <c r="R656" s="409"/>
      <c r="S656" s="44"/>
      <c r="T656" s="44"/>
      <c r="U656" s="44"/>
      <c r="V656" s="44"/>
      <c r="W656" s="44"/>
      <c r="X656" s="44"/>
      <c r="Y656" s="44"/>
      <c r="Z656" s="44"/>
      <c r="AA656" s="44"/>
      <c r="AB656" s="44"/>
      <c r="AC656" s="44"/>
      <c r="AD656" s="44"/>
      <c r="AP656"/>
      <c r="AQ656"/>
      <c r="AX656"/>
    </row>
    <row r="657" spans="18:50">
      <c r="R657" s="409"/>
      <c r="S657" s="44"/>
      <c r="T657" s="44"/>
      <c r="U657" s="44"/>
      <c r="V657" s="44"/>
      <c r="W657" s="44"/>
      <c r="X657" s="44"/>
      <c r="Y657" s="44"/>
      <c r="Z657" s="44"/>
      <c r="AA657" s="44"/>
      <c r="AB657" s="44"/>
      <c r="AC657" s="44"/>
      <c r="AD657" s="44"/>
      <c r="AP657"/>
      <c r="AQ657"/>
      <c r="AX657"/>
    </row>
    <row r="658" spans="18:50">
      <c r="R658" s="409"/>
      <c r="S658" s="44"/>
      <c r="T658" s="44"/>
      <c r="U658" s="44"/>
      <c r="V658" s="44"/>
      <c r="W658" s="44"/>
      <c r="X658" s="44"/>
      <c r="Y658" s="44"/>
      <c r="Z658" s="44"/>
      <c r="AA658" s="44"/>
      <c r="AB658" s="44"/>
      <c r="AC658" s="44"/>
      <c r="AD658" s="44"/>
      <c r="AP658"/>
      <c r="AQ658"/>
      <c r="AX658"/>
    </row>
    <row r="659" spans="18:50">
      <c r="R659" s="409"/>
      <c r="S659" s="44"/>
      <c r="T659" s="44"/>
      <c r="U659" s="44"/>
      <c r="V659" s="44"/>
      <c r="W659" s="44"/>
      <c r="X659" s="44"/>
      <c r="Y659" s="44"/>
      <c r="Z659" s="44"/>
      <c r="AA659" s="44"/>
      <c r="AB659" s="44"/>
      <c r="AC659" s="44"/>
      <c r="AD659" s="44"/>
      <c r="AP659"/>
      <c r="AQ659"/>
      <c r="AX659"/>
    </row>
    <row r="660" spans="18:50">
      <c r="R660" s="409"/>
      <c r="S660" s="44"/>
      <c r="T660" s="44"/>
      <c r="U660" s="44"/>
      <c r="V660" s="44"/>
      <c r="W660" s="44"/>
      <c r="X660" s="44"/>
      <c r="Y660" s="44"/>
      <c r="Z660" s="44"/>
      <c r="AA660" s="44"/>
      <c r="AB660" s="44"/>
      <c r="AC660" s="44"/>
      <c r="AD660" s="44"/>
      <c r="AP660"/>
      <c r="AQ660"/>
      <c r="AX660"/>
    </row>
    <row r="661" spans="18:50">
      <c r="R661" s="409"/>
      <c r="S661" s="44"/>
      <c r="T661" s="44"/>
      <c r="U661" s="44"/>
      <c r="V661" s="44"/>
      <c r="W661" s="44"/>
      <c r="X661" s="44"/>
      <c r="Y661" s="44"/>
      <c r="Z661" s="44"/>
      <c r="AA661" s="44"/>
      <c r="AB661" s="44"/>
      <c r="AC661" s="44"/>
      <c r="AD661" s="44"/>
      <c r="AP661"/>
      <c r="AQ661"/>
      <c r="AX661"/>
    </row>
    <row r="662" spans="18:50">
      <c r="R662" s="409"/>
      <c r="S662" s="44"/>
      <c r="T662" s="44"/>
      <c r="U662" s="44"/>
      <c r="V662" s="44"/>
      <c r="W662" s="44"/>
      <c r="X662" s="44"/>
      <c r="Y662" s="44"/>
      <c r="Z662" s="44"/>
      <c r="AA662" s="44"/>
      <c r="AB662" s="44"/>
      <c r="AC662" s="44"/>
      <c r="AD662" s="44"/>
      <c r="AP662"/>
      <c r="AQ662"/>
      <c r="AX662"/>
    </row>
    <row r="663" spans="18:50">
      <c r="R663" s="409"/>
      <c r="S663" s="44"/>
      <c r="T663" s="44"/>
      <c r="U663" s="44"/>
      <c r="V663" s="44"/>
      <c r="W663" s="44"/>
      <c r="X663" s="44"/>
      <c r="Y663" s="44"/>
      <c r="Z663" s="44"/>
      <c r="AA663" s="44"/>
      <c r="AB663" s="44"/>
      <c r="AC663" s="44"/>
      <c r="AD663" s="44"/>
      <c r="AP663"/>
      <c r="AQ663"/>
      <c r="AX663"/>
    </row>
    <row r="664" spans="18:50">
      <c r="R664" s="409"/>
      <c r="S664" s="44"/>
      <c r="T664" s="44"/>
      <c r="U664" s="44"/>
      <c r="V664" s="44"/>
      <c r="W664" s="44"/>
      <c r="X664" s="44"/>
      <c r="Y664" s="44"/>
      <c r="Z664" s="44"/>
      <c r="AA664" s="44"/>
      <c r="AB664" s="44"/>
      <c r="AC664" s="44"/>
      <c r="AD664" s="44"/>
      <c r="AP664"/>
      <c r="AQ664"/>
      <c r="AX664"/>
    </row>
    <row r="665" spans="18:50">
      <c r="R665" s="409"/>
      <c r="S665" s="44"/>
      <c r="T665" s="44"/>
      <c r="U665" s="44"/>
      <c r="V665" s="44"/>
      <c r="W665" s="44"/>
      <c r="X665" s="44"/>
      <c r="Y665" s="44"/>
      <c r="Z665" s="44"/>
      <c r="AA665" s="44"/>
      <c r="AB665" s="44"/>
      <c r="AC665" s="44"/>
      <c r="AD665" s="44"/>
      <c r="AP665"/>
      <c r="AQ665"/>
      <c r="AX665"/>
    </row>
    <row r="666" spans="18:50">
      <c r="R666" s="409"/>
      <c r="S666" s="44"/>
      <c r="T666" s="44"/>
      <c r="U666" s="44"/>
      <c r="V666" s="44"/>
      <c r="W666" s="44"/>
      <c r="X666" s="44"/>
      <c r="Y666" s="44"/>
      <c r="Z666" s="44"/>
      <c r="AA666" s="44"/>
      <c r="AB666" s="44"/>
      <c r="AC666" s="44"/>
      <c r="AD666" s="44"/>
      <c r="AP666"/>
      <c r="AQ666"/>
      <c r="AX666"/>
    </row>
    <row r="667" spans="18:50">
      <c r="R667" s="409"/>
      <c r="S667" s="44"/>
      <c r="T667" s="44"/>
      <c r="U667" s="44"/>
      <c r="V667" s="44"/>
      <c r="W667" s="44"/>
      <c r="X667" s="44"/>
      <c r="Y667" s="44"/>
      <c r="Z667" s="44"/>
      <c r="AA667" s="44"/>
      <c r="AB667" s="44"/>
      <c r="AC667" s="44"/>
      <c r="AD667" s="44"/>
      <c r="AP667"/>
      <c r="AQ667"/>
      <c r="AX667"/>
    </row>
    <row r="668" spans="18:50">
      <c r="R668" s="409"/>
      <c r="S668" s="44"/>
      <c r="T668" s="44"/>
      <c r="U668" s="44"/>
      <c r="V668" s="44"/>
      <c r="W668" s="44"/>
      <c r="X668" s="44"/>
      <c r="Y668" s="44"/>
      <c r="Z668" s="44"/>
      <c r="AA668" s="44"/>
      <c r="AB668" s="44"/>
      <c r="AC668" s="44"/>
      <c r="AD668" s="44"/>
      <c r="AP668"/>
      <c r="AQ668"/>
      <c r="AX668"/>
    </row>
    <row r="669" spans="18:50">
      <c r="R669" s="409"/>
      <c r="S669" s="44"/>
      <c r="T669" s="44"/>
      <c r="U669" s="44"/>
      <c r="V669" s="44"/>
      <c r="W669" s="44"/>
      <c r="X669" s="44"/>
      <c r="Y669" s="44"/>
      <c r="Z669" s="44"/>
      <c r="AA669" s="44"/>
      <c r="AB669" s="44"/>
      <c r="AC669" s="44"/>
      <c r="AD669" s="44"/>
      <c r="AP669"/>
      <c r="AQ669"/>
      <c r="AX669"/>
    </row>
    <row r="670" spans="18:50">
      <c r="R670" s="409"/>
      <c r="S670" s="44"/>
      <c r="T670" s="44"/>
      <c r="U670" s="44"/>
      <c r="V670" s="44"/>
      <c r="W670" s="44"/>
      <c r="X670" s="44"/>
      <c r="Y670" s="44"/>
      <c r="Z670" s="44"/>
      <c r="AA670" s="44"/>
      <c r="AB670" s="44"/>
      <c r="AC670" s="44"/>
      <c r="AD670" s="44"/>
      <c r="AP670"/>
      <c r="AQ670"/>
      <c r="AX670"/>
    </row>
    <row r="671" spans="18:50">
      <c r="R671" s="409"/>
      <c r="S671" s="44"/>
      <c r="T671" s="44"/>
      <c r="U671" s="44"/>
      <c r="V671" s="44"/>
      <c r="W671" s="44"/>
      <c r="X671" s="44"/>
      <c r="Y671" s="44"/>
      <c r="Z671" s="44"/>
      <c r="AA671" s="44"/>
      <c r="AB671" s="44"/>
      <c r="AC671" s="44"/>
      <c r="AD671" s="44"/>
      <c r="AP671"/>
      <c r="AQ671"/>
      <c r="AX671"/>
    </row>
    <row r="672" spans="18:50">
      <c r="R672" s="409"/>
      <c r="S672" s="44"/>
      <c r="T672" s="44"/>
      <c r="U672" s="44"/>
      <c r="V672" s="44"/>
      <c r="W672" s="44"/>
      <c r="X672" s="44"/>
      <c r="Y672" s="44"/>
      <c r="Z672" s="44"/>
      <c r="AA672" s="44"/>
      <c r="AB672" s="44"/>
      <c r="AC672" s="44"/>
      <c r="AD672" s="44"/>
      <c r="AP672"/>
      <c r="AQ672"/>
      <c r="AX672"/>
    </row>
    <row r="673" spans="18:50">
      <c r="R673" s="409"/>
      <c r="S673" s="44"/>
      <c r="T673" s="44"/>
      <c r="U673" s="44"/>
      <c r="V673" s="44"/>
      <c r="W673" s="44"/>
      <c r="X673" s="44"/>
      <c r="Y673" s="44"/>
      <c r="Z673" s="44"/>
      <c r="AA673" s="44"/>
      <c r="AB673" s="44"/>
      <c r="AC673" s="44"/>
      <c r="AD673" s="44"/>
      <c r="AP673"/>
      <c r="AQ673"/>
      <c r="AX673"/>
    </row>
    <row r="674" spans="18:50">
      <c r="R674" s="409"/>
      <c r="S674" s="44"/>
      <c r="T674" s="44"/>
      <c r="U674" s="44"/>
      <c r="V674" s="44"/>
      <c r="W674" s="44"/>
      <c r="X674" s="44"/>
      <c r="Y674" s="44"/>
      <c r="Z674" s="44"/>
      <c r="AA674" s="44"/>
      <c r="AB674" s="44"/>
      <c r="AC674" s="44"/>
      <c r="AD674" s="44"/>
      <c r="AP674"/>
      <c r="AQ674"/>
      <c r="AX674"/>
    </row>
    <row r="675" spans="18:50">
      <c r="R675" s="409"/>
      <c r="S675" s="44"/>
      <c r="T675" s="44"/>
      <c r="U675" s="44"/>
      <c r="V675" s="44"/>
      <c r="W675" s="44"/>
      <c r="X675" s="44"/>
      <c r="Y675" s="44"/>
      <c r="Z675" s="44"/>
      <c r="AA675" s="44"/>
      <c r="AB675" s="44"/>
      <c r="AC675" s="44"/>
      <c r="AD675" s="44"/>
      <c r="AP675"/>
      <c r="AQ675"/>
      <c r="AX675"/>
    </row>
    <row r="676" spans="18:50">
      <c r="R676" s="409"/>
      <c r="S676" s="44"/>
      <c r="T676" s="44"/>
      <c r="U676" s="44"/>
      <c r="V676" s="44"/>
      <c r="W676" s="44"/>
      <c r="X676" s="44"/>
      <c r="Y676" s="44"/>
      <c r="Z676" s="44"/>
      <c r="AA676" s="44"/>
      <c r="AB676" s="44"/>
      <c r="AC676" s="44"/>
      <c r="AD676" s="44"/>
      <c r="AP676"/>
      <c r="AQ676"/>
      <c r="AX676"/>
    </row>
    <row r="677" spans="18:50">
      <c r="R677" s="409"/>
      <c r="S677" s="44"/>
      <c r="T677" s="44"/>
      <c r="U677" s="44"/>
      <c r="V677" s="44"/>
      <c r="W677" s="44"/>
      <c r="X677" s="44"/>
      <c r="Y677" s="44"/>
      <c r="Z677" s="44"/>
      <c r="AA677" s="44"/>
      <c r="AB677" s="44"/>
      <c r="AC677" s="44"/>
      <c r="AD677" s="44"/>
      <c r="AP677"/>
      <c r="AQ677"/>
      <c r="AX677"/>
    </row>
    <row r="678" spans="18:50">
      <c r="R678" s="409"/>
      <c r="S678" s="44"/>
      <c r="T678" s="44"/>
      <c r="U678" s="44"/>
      <c r="V678" s="44"/>
      <c r="W678" s="44"/>
      <c r="X678" s="44"/>
      <c r="Y678" s="44"/>
      <c r="Z678" s="44"/>
      <c r="AA678" s="44"/>
      <c r="AB678" s="44"/>
      <c r="AC678" s="44"/>
      <c r="AD678" s="44"/>
      <c r="AP678"/>
      <c r="AQ678"/>
      <c r="AX678"/>
    </row>
    <row r="679" spans="18:50">
      <c r="R679" s="409"/>
      <c r="S679" s="44"/>
      <c r="T679" s="44"/>
      <c r="U679" s="44"/>
      <c r="V679" s="44"/>
      <c r="W679" s="44"/>
      <c r="X679" s="44"/>
      <c r="Y679" s="44"/>
      <c r="Z679" s="44"/>
      <c r="AA679" s="44"/>
      <c r="AB679" s="44"/>
      <c r="AC679" s="44"/>
      <c r="AD679" s="44"/>
      <c r="AP679"/>
      <c r="AQ679"/>
      <c r="AX679"/>
    </row>
    <row r="680" spans="18:50">
      <c r="R680" s="409"/>
      <c r="S680" s="44"/>
      <c r="T680" s="44"/>
      <c r="U680" s="44"/>
      <c r="V680" s="44"/>
      <c r="W680" s="44"/>
      <c r="X680" s="44"/>
      <c r="Y680" s="44"/>
      <c r="Z680" s="44"/>
      <c r="AA680" s="44"/>
      <c r="AB680" s="44"/>
      <c r="AC680" s="44"/>
      <c r="AD680" s="44"/>
      <c r="AP680"/>
      <c r="AQ680"/>
      <c r="AX680"/>
    </row>
    <row r="681" spans="18:50">
      <c r="R681" s="409"/>
      <c r="S681" s="44"/>
      <c r="T681" s="44"/>
      <c r="U681" s="44"/>
      <c r="V681" s="44"/>
      <c r="W681" s="44"/>
      <c r="X681" s="44"/>
      <c r="Y681" s="44"/>
      <c r="Z681" s="44"/>
      <c r="AA681" s="44"/>
      <c r="AB681" s="44"/>
      <c r="AC681" s="44"/>
      <c r="AD681" s="44"/>
      <c r="AP681"/>
      <c r="AQ681"/>
      <c r="AX681"/>
    </row>
    <row r="682" spans="18:50">
      <c r="R682" s="409"/>
      <c r="S682" s="44"/>
      <c r="T682" s="44"/>
      <c r="U682" s="44"/>
      <c r="V682" s="44"/>
      <c r="W682" s="44"/>
      <c r="X682" s="44"/>
      <c r="Y682" s="44"/>
      <c r="Z682" s="44"/>
      <c r="AA682" s="44"/>
      <c r="AB682" s="44"/>
      <c r="AC682" s="44"/>
      <c r="AD682" s="44"/>
      <c r="AP682"/>
      <c r="AQ682"/>
      <c r="AX682"/>
    </row>
    <row r="683" spans="18:50">
      <c r="R683" s="409"/>
      <c r="S683" s="44"/>
      <c r="T683" s="44"/>
      <c r="U683" s="44"/>
      <c r="V683" s="44"/>
      <c r="W683" s="44"/>
      <c r="X683" s="44"/>
      <c r="Y683" s="44"/>
      <c r="Z683" s="44"/>
      <c r="AA683" s="44"/>
      <c r="AB683" s="44"/>
      <c r="AC683" s="44"/>
      <c r="AD683" s="44"/>
      <c r="AP683"/>
      <c r="AQ683"/>
      <c r="AX683"/>
    </row>
    <row r="684" spans="18:50">
      <c r="R684" s="409"/>
      <c r="S684" s="44"/>
      <c r="T684" s="44"/>
      <c r="U684" s="44"/>
      <c r="V684" s="44"/>
      <c r="W684" s="44"/>
      <c r="X684" s="44"/>
      <c r="Y684" s="44"/>
      <c r="Z684" s="44"/>
      <c r="AA684" s="44"/>
      <c r="AB684" s="44"/>
      <c r="AC684" s="44"/>
      <c r="AD684" s="44"/>
      <c r="AP684"/>
      <c r="AQ684"/>
      <c r="AX684"/>
    </row>
    <row r="685" spans="18:50">
      <c r="R685" s="409"/>
      <c r="S685" s="44"/>
      <c r="T685" s="44"/>
      <c r="U685" s="44"/>
      <c r="V685" s="44"/>
      <c r="W685" s="44"/>
      <c r="X685" s="44"/>
      <c r="Y685" s="44"/>
      <c r="Z685" s="44"/>
      <c r="AA685" s="44"/>
      <c r="AB685" s="44"/>
      <c r="AC685" s="44"/>
      <c r="AD685" s="44"/>
      <c r="AP685"/>
      <c r="AQ685"/>
      <c r="AX685"/>
    </row>
    <row r="686" spans="18:50">
      <c r="R686" s="409"/>
      <c r="S686" s="44"/>
      <c r="T686" s="44"/>
      <c r="U686" s="44"/>
      <c r="V686" s="44"/>
      <c r="W686" s="44"/>
      <c r="X686" s="44"/>
      <c r="Y686" s="44"/>
      <c r="Z686" s="44"/>
      <c r="AA686" s="44"/>
      <c r="AB686" s="44"/>
      <c r="AC686" s="44"/>
      <c r="AD686" s="44"/>
      <c r="AP686"/>
      <c r="AQ686"/>
      <c r="AX686"/>
    </row>
    <row r="687" spans="18:50">
      <c r="R687" s="409"/>
      <c r="S687" s="44"/>
      <c r="T687" s="44"/>
      <c r="U687" s="44"/>
      <c r="V687" s="44"/>
      <c r="W687" s="44"/>
      <c r="X687" s="44"/>
      <c r="Y687" s="44"/>
      <c r="Z687" s="44"/>
      <c r="AA687" s="44"/>
      <c r="AB687" s="44"/>
      <c r="AC687" s="44"/>
      <c r="AD687" s="44"/>
      <c r="AP687"/>
      <c r="AQ687"/>
      <c r="AX687"/>
    </row>
    <row r="688" spans="18:50">
      <c r="R688" s="409"/>
      <c r="S688" s="44"/>
      <c r="T688" s="44"/>
      <c r="U688" s="44"/>
      <c r="V688" s="44"/>
      <c r="W688" s="44"/>
      <c r="X688" s="44"/>
      <c r="Y688" s="44"/>
      <c r="Z688" s="44"/>
      <c r="AA688" s="44"/>
      <c r="AB688" s="44"/>
      <c r="AC688" s="44"/>
      <c r="AD688" s="44"/>
      <c r="AP688"/>
      <c r="AQ688"/>
      <c r="AX688"/>
    </row>
    <row r="689" spans="18:50">
      <c r="R689" s="409"/>
      <c r="S689" s="44"/>
      <c r="T689" s="44"/>
      <c r="U689" s="44"/>
      <c r="V689" s="44"/>
      <c r="W689" s="44"/>
      <c r="X689" s="44"/>
      <c r="Y689" s="44"/>
      <c r="Z689" s="44"/>
      <c r="AA689" s="44"/>
      <c r="AB689" s="44"/>
      <c r="AC689" s="44"/>
      <c r="AD689" s="44"/>
      <c r="AP689"/>
      <c r="AQ689"/>
      <c r="AX689"/>
    </row>
    <row r="690" spans="18:50">
      <c r="R690" s="409"/>
      <c r="S690" s="44"/>
      <c r="T690" s="44"/>
      <c r="U690" s="44"/>
      <c r="V690" s="44"/>
      <c r="W690" s="44"/>
      <c r="X690" s="44"/>
      <c r="Y690" s="44"/>
      <c r="Z690" s="44"/>
      <c r="AA690" s="44"/>
      <c r="AB690" s="44"/>
      <c r="AC690" s="44"/>
      <c r="AD690" s="44"/>
      <c r="AP690"/>
      <c r="AQ690"/>
      <c r="AX690"/>
    </row>
    <row r="691" spans="18:50">
      <c r="R691" s="409"/>
      <c r="S691" s="44"/>
      <c r="T691" s="44"/>
      <c r="U691" s="44"/>
      <c r="V691" s="44"/>
      <c r="W691" s="44"/>
      <c r="X691" s="44"/>
      <c r="Y691" s="44"/>
      <c r="Z691" s="44"/>
      <c r="AA691" s="44"/>
      <c r="AB691" s="44"/>
      <c r="AC691" s="44"/>
      <c r="AD691" s="44"/>
      <c r="AP691"/>
      <c r="AQ691"/>
      <c r="AX691"/>
    </row>
    <row r="692" spans="18:50">
      <c r="R692" s="409"/>
      <c r="S692" s="44"/>
      <c r="T692" s="44"/>
      <c r="U692" s="44"/>
      <c r="V692" s="44"/>
      <c r="W692" s="44"/>
      <c r="X692" s="44"/>
      <c r="Y692" s="44"/>
      <c r="Z692" s="44"/>
      <c r="AA692" s="44"/>
      <c r="AB692" s="44"/>
      <c r="AC692" s="44"/>
      <c r="AD692" s="44"/>
      <c r="AP692"/>
      <c r="AQ692"/>
      <c r="AX692"/>
    </row>
    <row r="693" spans="18:50">
      <c r="R693" s="409"/>
      <c r="S693" s="44"/>
      <c r="T693" s="44"/>
      <c r="U693" s="44"/>
      <c r="V693" s="44"/>
      <c r="W693" s="44"/>
      <c r="X693" s="44"/>
      <c r="Y693" s="44"/>
      <c r="Z693" s="44"/>
      <c r="AA693" s="44"/>
      <c r="AB693" s="44"/>
      <c r="AC693" s="44"/>
      <c r="AD693" s="44"/>
      <c r="AP693"/>
      <c r="AQ693"/>
      <c r="AX693"/>
    </row>
    <row r="694" spans="18:50">
      <c r="R694" s="409"/>
      <c r="S694" s="44"/>
      <c r="T694" s="44"/>
      <c r="U694" s="44"/>
      <c r="V694" s="44"/>
      <c r="W694" s="44"/>
      <c r="X694" s="44"/>
      <c r="Y694" s="44"/>
      <c r="Z694" s="44"/>
      <c r="AA694" s="44"/>
      <c r="AB694" s="44"/>
      <c r="AC694" s="44"/>
      <c r="AD694" s="44"/>
      <c r="AP694"/>
      <c r="AQ694"/>
      <c r="AX694"/>
    </row>
    <row r="695" spans="18:50">
      <c r="R695" s="409"/>
      <c r="S695" s="44"/>
      <c r="T695" s="44"/>
      <c r="U695" s="44"/>
      <c r="V695" s="44"/>
      <c r="W695" s="44"/>
      <c r="X695" s="44"/>
      <c r="Y695" s="44"/>
      <c r="Z695" s="44"/>
      <c r="AA695" s="44"/>
      <c r="AB695" s="44"/>
      <c r="AC695" s="44"/>
      <c r="AD695" s="44"/>
      <c r="AP695"/>
      <c r="AQ695"/>
      <c r="AX695"/>
    </row>
    <row r="696" spans="18:50">
      <c r="R696" s="409"/>
      <c r="S696" s="44"/>
      <c r="T696" s="44"/>
      <c r="U696" s="44"/>
      <c r="V696" s="44"/>
      <c r="W696" s="44"/>
      <c r="X696" s="44"/>
      <c r="Y696" s="44"/>
      <c r="Z696" s="44"/>
      <c r="AA696" s="44"/>
      <c r="AB696" s="44"/>
      <c r="AC696" s="44"/>
      <c r="AD696" s="44"/>
      <c r="AP696"/>
      <c r="AQ696"/>
      <c r="AX696"/>
    </row>
    <row r="697" spans="18:50">
      <c r="R697" s="409"/>
      <c r="S697" s="44"/>
      <c r="T697" s="44"/>
      <c r="U697" s="44"/>
      <c r="V697" s="44"/>
      <c r="W697" s="44"/>
      <c r="X697" s="44"/>
      <c r="Y697" s="44"/>
      <c r="Z697" s="44"/>
      <c r="AA697" s="44"/>
      <c r="AB697" s="44"/>
      <c r="AC697" s="44"/>
      <c r="AD697" s="44"/>
      <c r="AP697"/>
      <c r="AQ697"/>
      <c r="AX697"/>
    </row>
    <row r="698" spans="18:50">
      <c r="R698" s="409"/>
      <c r="S698" s="44"/>
      <c r="T698" s="44"/>
      <c r="U698" s="44"/>
      <c r="V698" s="44"/>
      <c r="W698" s="44"/>
      <c r="X698" s="44"/>
      <c r="Y698" s="44"/>
      <c r="Z698" s="44"/>
      <c r="AA698" s="44"/>
      <c r="AB698" s="44"/>
      <c r="AC698" s="44"/>
      <c r="AD698" s="44"/>
      <c r="AP698"/>
      <c r="AQ698"/>
      <c r="AX698"/>
    </row>
    <row r="699" spans="18:50">
      <c r="R699" s="409"/>
      <c r="S699" s="44"/>
      <c r="T699" s="44"/>
      <c r="U699" s="44"/>
      <c r="V699" s="44"/>
      <c r="W699" s="44"/>
      <c r="X699" s="44"/>
      <c r="Y699" s="44"/>
      <c r="Z699" s="44"/>
      <c r="AA699" s="44"/>
      <c r="AB699" s="44"/>
      <c r="AC699" s="44"/>
      <c r="AD699" s="44"/>
      <c r="AP699"/>
      <c r="AQ699"/>
      <c r="AX699"/>
    </row>
    <row r="700" spans="18:50">
      <c r="R700" s="409"/>
      <c r="S700" s="44"/>
      <c r="T700" s="44"/>
      <c r="U700" s="44"/>
      <c r="V700" s="44"/>
      <c r="W700" s="44"/>
      <c r="X700" s="44"/>
      <c r="Y700" s="44"/>
      <c r="Z700" s="44"/>
      <c r="AA700" s="44"/>
      <c r="AB700" s="44"/>
      <c r="AC700" s="44"/>
      <c r="AD700" s="44"/>
      <c r="AP700"/>
      <c r="AQ700"/>
      <c r="AX700"/>
    </row>
    <row r="701" spans="18:50">
      <c r="R701" s="409"/>
      <c r="S701" s="44"/>
      <c r="T701" s="44"/>
      <c r="U701" s="44"/>
      <c r="V701" s="44"/>
      <c r="W701" s="44"/>
      <c r="X701" s="44"/>
      <c r="Y701" s="44"/>
      <c r="Z701" s="44"/>
      <c r="AA701" s="44"/>
      <c r="AB701" s="44"/>
      <c r="AC701" s="44"/>
      <c r="AD701" s="44"/>
      <c r="AP701"/>
      <c r="AQ701"/>
      <c r="AX701"/>
    </row>
    <row r="702" spans="18:50">
      <c r="R702" s="409"/>
      <c r="S702" s="44"/>
      <c r="T702" s="44"/>
      <c r="U702" s="44"/>
      <c r="V702" s="44"/>
      <c r="W702" s="44"/>
      <c r="X702" s="44"/>
      <c r="Y702" s="44"/>
      <c r="Z702" s="44"/>
      <c r="AA702" s="44"/>
      <c r="AB702" s="44"/>
      <c r="AC702" s="44"/>
      <c r="AD702" s="44"/>
      <c r="AP702"/>
      <c r="AQ702"/>
      <c r="AX702"/>
    </row>
    <row r="703" spans="18:50">
      <c r="R703" s="409"/>
      <c r="S703" s="44"/>
      <c r="T703" s="44"/>
      <c r="U703" s="44"/>
      <c r="V703" s="44"/>
      <c r="W703" s="44"/>
      <c r="X703" s="44"/>
      <c r="Y703" s="44"/>
      <c r="Z703" s="44"/>
      <c r="AA703" s="44"/>
      <c r="AB703" s="44"/>
      <c r="AC703" s="44"/>
      <c r="AD703" s="44"/>
      <c r="AP703"/>
      <c r="AQ703"/>
      <c r="AX703"/>
    </row>
    <row r="704" spans="18:50">
      <c r="R704" s="409"/>
      <c r="S704" s="44"/>
      <c r="T704" s="44"/>
      <c r="U704" s="44"/>
      <c r="V704" s="44"/>
      <c r="W704" s="44"/>
      <c r="X704" s="44"/>
      <c r="Y704" s="44"/>
      <c r="Z704" s="44"/>
      <c r="AA704" s="44"/>
      <c r="AB704" s="44"/>
      <c r="AC704" s="44"/>
      <c r="AD704" s="44"/>
      <c r="AP704"/>
      <c r="AQ704"/>
      <c r="AX704"/>
    </row>
    <row r="705" spans="18:50">
      <c r="R705" s="409"/>
      <c r="S705" s="44"/>
      <c r="T705" s="44"/>
      <c r="U705" s="44"/>
      <c r="V705" s="44"/>
      <c r="W705" s="44"/>
      <c r="X705" s="44"/>
      <c r="Y705" s="44"/>
      <c r="Z705" s="44"/>
      <c r="AA705" s="44"/>
      <c r="AB705" s="44"/>
      <c r="AC705" s="44"/>
      <c r="AD705" s="44"/>
      <c r="AP705"/>
      <c r="AQ705"/>
      <c r="AX705"/>
    </row>
    <row r="706" spans="18:50">
      <c r="R706" s="409"/>
      <c r="S706" s="44"/>
      <c r="T706" s="44"/>
      <c r="U706" s="44"/>
      <c r="V706" s="44"/>
      <c r="W706" s="44"/>
      <c r="X706" s="44"/>
      <c r="Y706" s="44"/>
      <c r="Z706" s="44"/>
      <c r="AA706" s="44"/>
      <c r="AB706" s="44"/>
      <c r="AC706" s="44"/>
      <c r="AD706" s="44"/>
      <c r="AP706"/>
      <c r="AQ706"/>
      <c r="AX706"/>
    </row>
    <row r="707" spans="18:50">
      <c r="R707" s="409"/>
      <c r="S707" s="44"/>
      <c r="T707" s="44"/>
      <c r="U707" s="44"/>
      <c r="V707" s="44"/>
      <c r="W707" s="44"/>
      <c r="X707" s="44"/>
      <c r="Y707" s="44"/>
      <c r="Z707" s="44"/>
      <c r="AA707" s="44"/>
      <c r="AB707" s="44"/>
      <c r="AC707" s="44"/>
      <c r="AD707" s="44"/>
      <c r="AP707"/>
      <c r="AQ707"/>
      <c r="AX707"/>
    </row>
    <row r="708" spans="18:50">
      <c r="R708" s="409"/>
      <c r="S708" s="44"/>
      <c r="T708" s="44"/>
      <c r="U708" s="44"/>
      <c r="V708" s="44"/>
      <c r="W708" s="44"/>
      <c r="X708" s="44"/>
      <c r="Y708" s="44"/>
      <c r="Z708" s="44"/>
      <c r="AA708" s="44"/>
      <c r="AB708" s="44"/>
      <c r="AC708" s="44"/>
      <c r="AD708" s="44"/>
      <c r="AP708"/>
      <c r="AQ708"/>
      <c r="AX708"/>
    </row>
    <row r="709" spans="18:50">
      <c r="R709" s="409"/>
      <c r="S709" s="44"/>
      <c r="T709" s="44"/>
      <c r="U709" s="44"/>
      <c r="V709" s="44"/>
      <c r="W709" s="44"/>
      <c r="X709" s="44"/>
      <c r="Y709" s="44"/>
      <c r="Z709" s="44"/>
      <c r="AA709" s="44"/>
      <c r="AB709" s="44"/>
      <c r="AC709" s="44"/>
      <c r="AD709" s="44"/>
      <c r="AP709"/>
      <c r="AQ709"/>
      <c r="AX709"/>
    </row>
    <row r="710" spans="18:50">
      <c r="R710" s="409"/>
      <c r="S710" s="44"/>
      <c r="T710" s="44"/>
      <c r="U710" s="44"/>
      <c r="V710" s="44"/>
      <c r="W710" s="44"/>
      <c r="X710" s="44"/>
      <c r="Y710" s="44"/>
      <c r="Z710" s="44"/>
      <c r="AA710" s="44"/>
      <c r="AB710" s="44"/>
      <c r="AC710" s="44"/>
      <c r="AD710" s="44"/>
      <c r="AP710"/>
      <c r="AQ710"/>
      <c r="AX710"/>
    </row>
    <row r="711" spans="18:50">
      <c r="R711" s="409"/>
      <c r="S711" s="44"/>
      <c r="T711" s="44"/>
      <c r="U711" s="44"/>
      <c r="V711" s="44"/>
      <c r="W711" s="44"/>
      <c r="X711" s="44"/>
      <c r="Y711" s="44"/>
      <c r="Z711" s="44"/>
      <c r="AA711" s="44"/>
      <c r="AB711" s="44"/>
      <c r="AC711" s="44"/>
      <c r="AD711" s="44"/>
      <c r="AP711"/>
      <c r="AQ711"/>
      <c r="AX711"/>
    </row>
    <row r="712" spans="18:50">
      <c r="R712" s="409"/>
      <c r="S712" s="44"/>
      <c r="T712" s="44"/>
      <c r="U712" s="44"/>
      <c r="V712" s="44"/>
      <c r="W712" s="44"/>
      <c r="X712" s="44"/>
      <c r="Y712" s="44"/>
      <c r="Z712" s="44"/>
      <c r="AA712" s="44"/>
      <c r="AB712" s="44"/>
      <c r="AC712" s="44"/>
      <c r="AD712" s="44"/>
      <c r="AP712"/>
      <c r="AQ712"/>
      <c r="AX712"/>
    </row>
    <row r="713" spans="18:50">
      <c r="R713" s="409"/>
      <c r="S713" s="44"/>
      <c r="T713" s="44"/>
      <c r="U713" s="44"/>
      <c r="V713" s="44"/>
      <c r="W713" s="44"/>
      <c r="X713" s="44"/>
      <c r="Y713" s="44"/>
      <c r="Z713" s="44"/>
      <c r="AA713" s="44"/>
      <c r="AB713" s="44"/>
      <c r="AC713" s="44"/>
      <c r="AD713" s="44"/>
      <c r="AP713"/>
      <c r="AQ713"/>
      <c r="AX713"/>
    </row>
    <row r="714" spans="18:50">
      <c r="R714" s="409"/>
      <c r="S714" s="44"/>
      <c r="T714" s="44"/>
      <c r="U714" s="44"/>
      <c r="V714" s="44"/>
      <c r="W714" s="44"/>
      <c r="X714" s="44"/>
      <c r="Y714" s="44"/>
      <c r="Z714" s="44"/>
      <c r="AA714" s="44"/>
      <c r="AB714" s="44"/>
      <c r="AC714" s="44"/>
      <c r="AD714" s="44"/>
      <c r="AP714"/>
      <c r="AQ714"/>
      <c r="AX714"/>
    </row>
    <row r="715" spans="18:50">
      <c r="R715" s="409"/>
      <c r="S715" s="44"/>
      <c r="T715" s="44"/>
      <c r="U715" s="44"/>
      <c r="V715" s="44"/>
      <c r="W715" s="44"/>
      <c r="X715" s="44"/>
      <c r="Y715" s="44"/>
      <c r="Z715" s="44"/>
      <c r="AA715" s="44"/>
      <c r="AB715" s="44"/>
      <c r="AC715" s="44"/>
      <c r="AD715" s="44"/>
      <c r="AP715"/>
      <c r="AQ715"/>
      <c r="AX715"/>
    </row>
    <row r="716" spans="18:50">
      <c r="R716" s="409"/>
      <c r="S716" s="44"/>
      <c r="T716" s="44"/>
      <c r="U716" s="44"/>
      <c r="V716" s="44"/>
      <c r="W716" s="44"/>
      <c r="X716" s="44"/>
      <c r="Y716" s="44"/>
      <c r="Z716" s="44"/>
      <c r="AA716" s="44"/>
      <c r="AB716" s="44"/>
      <c r="AC716" s="44"/>
      <c r="AD716" s="44"/>
      <c r="AP716"/>
      <c r="AQ716"/>
      <c r="AX716"/>
    </row>
    <row r="717" spans="18:50">
      <c r="R717" s="409"/>
      <c r="S717" s="44"/>
      <c r="T717" s="44"/>
      <c r="U717" s="44"/>
      <c r="V717" s="44"/>
      <c r="W717" s="44"/>
      <c r="X717" s="44"/>
      <c r="Y717" s="44"/>
      <c r="Z717" s="44"/>
      <c r="AA717" s="44"/>
      <c r="AB717" s="44"/>
      <c r="AC717" s="44"/>
      <c r="AD717" s="44"/>
      <c r="AP717"/>
      <c r="AQ717"/>
      <c r="AX717"/>
    </row>
    <row r="718" spans="18:50">
      <c r="R718" s="409"/>
      <c r="S718" s="44"/>
      <c r="T718" s="44"/>
      <c r="U718" s="44"/>
      <c r="V718" s="44"/>
      <c r="W718" s="44"/>
      <c r="X718" s="44"/>
      <c r="Y718" s="44"/>
      <c r="Z718" s="44"/>
      <c r="AA718" s="44"/>
      <c r="AB718" s="44"/>
      <c r="AC718" s="44"/>
      <c r="AD718" s="44"/>
      <c r="AP718"/>
      <c r="AQ718"/>
      <c r="AX718"/>
    </row>
    <row r="719" spans="18:50">
      <c r="R719" s="409"/>
      <c r="S719" s="44"/>
      <c r="T719" s="44"/>
      <c r="U719" s="44"/>
      <c r="V719" s="44"/>
      <c r="W719" s="44"/>
      <c r="X719" s="44"/>
      <c r="Y719" s="44"/>
      <c r="Z719" s="44"/>
      <c r="AA719" s="44"/>
      <c r="AB719" s="44"/>
      <c r="AC719" s="44"/>
      <c r="AD719" s="44"/>
      <c r="AP719"/>
      <c r="AQ719"/>
      <c r="AX719"/>
    </row>
    <row r="720" spans="18:50">
      <c r="R720" s="409"/>
      <c r="S720" s="44"/>
      <c r="T720" s="44"/>
      <c r="U720" s="44"/>
      <c r="V720" s="44"/>
      <c r="W720" s="44"/>
      <c r="X720" s="44"/>
      <c r="Y720" s="44"/>
      <c r="Z720" s="44"/>
      <c r="AA720" s="44"/>
      <c r="AB720" s="44"/>
      <c r="AC720" s="44"/>
      <c r="AD720" s="44"/>
      <c r="AP720"/>
      <c r="AQ720"/>
      <c r="AX720"/>
    </row>
    <row r="721" spans="18:50">
      <c r="R721" s="409"/>
      <c r="S721" s="44"/>
      <c r="T721" s="44"/>
      <c r="U721" s="44"/>
      <c r="V721" s="44"/>
      <c r="W721" s="44"/>
      <c r="X721" s="44"/>
      <c r="Y721" s="44"/>
      <c r="Z721" s="44"/>
      <c r="AA721" s="44"/>
      <c r="AB721" s="44"/>
      <c r="AC721" s="44"/>
      <c r="AD721" s="44"/>
      <c r="AP721"/>
      <c r="AQ721"/>
      <c r="AX721"/>
    </row>
    <row r="722" spans="18:50">
      <c r="R722" s="409"/>
      <c r="S722" s="44"/>
      <c r="T722" s="44"/>
      <c r="U722" s="44"/>
      <c r="V722" s="44"/>
      <c r="W722" s="44"/>
      <c r="X722" s="44"/>
      <c r="Y722" s="44"/>
      <c r="Z722" s="44"/>
      <c r="AA722" s="44"/>
      <c r="AB722" s="44"/>
      <c r="AC722" s="44"/>
      <c r="AD722" s="44"/>
      <c r="AP722"/>
      <c r="AQ722"/>
      <c r="AX722"/>
    </row>
    <row r="723" spans="18:50">
      <c r="R723" s="409"/>
      <c r="S723" s="44"/>
      <c r="T723" s="44"/>
      <c r="U723" s="44"/>
      <c r="V723" s="44"/>
      <c r="W723" s="44"/>
      <c r="X723" s="44"/>
      <c r="Y723" s="44"/>
      <c r="Z723" s="44"/>
      <c r="AA723" s="44"/>
      <c r="AB723" s="44"/>
      <c r="AC723" s="44"/>
      <c r="AD723" s="44"/>
      <c r="AP723"/>
      <c r="AQ723"/>
      <c r="AX723"/>
    </row>
    <row r="724" spans="18:50">
      <c r="R724" s="409"/>
      <c r="S724" s="44"/>
      <c r="T724" s="44"/>
      <c r="U724" s="44"/>
      <c r="V724" s="44"/>
      <c r="W724" s="44"/>
      <c r="X724" s="44"/>
      <c r="Y724" s="44"/>
      <c r="Z724" s="44"/>
      <c r="AA724" s="44"/>
      <c r="AB724" s="44"/>
      <c r="AC724" s="44"/>
      <c r="AD724" s="44"/>
      <c r="AP724"/>
      <c r="AQ724"/>
      <c r="AX724"/>
    </row>
    <row r="725" spans="18:50">
      <c r="R725" s="409"/>
      <c r="S725" s="44"/>
      <c r="T725" s="44"/>
      <c r="U725" s="44"/>
      <c r="V725" s="44"/>
      <c r="W725" s="44"/>
      <c r="X725" s="44"/>
      <c r="Y725" s="44"/>
      <c r="Z725" s="44"/>
      <c r="AA725" s="44"/>
      <c r="AB725" s="44"/>
      <c r="AC725" s="44"/>
      <c r="AD725" s="44"/>
      <c r="AP725"/>
      <c r="AQ725"/>
      <c r="AX725"/>
    </row>
    <row r="726" spans="18:50">
      <c r="R726" s="409"/>
      <c r="S726" s="44"/>
      <c r="T726" s="44"/>
      <c r="U726" s="44"/>
      <c r="V726" s="44"/>
      <c r="W726" s="44"/>
      <c r="X726" s="44"/>
      <c r="Y726" s="44"/>
      <c r="Z726" s="44"/>
      <c r="AA726" s="44"/>
      <c r="AB726" s="44"/>
      <c r="AC726" s="44"/>
      <c r="AD726" s="44"/>
      <c r="AP726"/>
      <c r="AQ726"/>
      <c r="AX726"/>
    </row>
    <row r="727" spans="18:50">
      <c r="R727" s="409"/>
      <c r="S727" s="44"/>
      <c r="T727" s="44"/>
      <c r="U727" s="44"/>
      <c r="V727" s="44"/>
      <c r="W727" s="44"/>
      <c r="X727" s="44"/>
      <c r="Y727" s="44"/>
      <c r="Z727" s="44"/>
      <c r="AA727" s="44"/>
      <c r="AB727" s="44"/>
      <c r="AC727" s="44"/>
      <c r="AD727" s="44"/>
      <c r="AP727"/>
      <c r="AQ727"/>
      <c r="AX727"/>
    </row>
    <row r="728" spans="18:50">
      <c r="R728" s="409"/>
      <c r="S728" s="44"/>
      <c r="T728" s="44"/>
      <c r="U728" s="44"/>
      <c r="V728" s="44"/>
      <c r="W728" s="44"/>
      <c r="X728" s="44"/>
      <c r="Y728" s="44"/>
      <c r="Z728" s="44"/>
      <c r="AA728" s="44"/>
      <c r="AB728" s="44"/>
      <c r="AC728" s="44"/>
      <c r="AD728" s="44"/>
      <c r="AP728"/>
      <c r="AQ728"/>
      <c r="AX728"/>
    </row>
    <row r="729" spans="18:50">
      <c r="R729" s="409"/>
      <c r="S729" s="44"/>
      <c r="T729" s="44"/>
      <c r="U729" s="44"/>
      <c r="V729" s="44"/>
      <c r="W729" s="44"/>
      <c r="X729" s="44"/>
      <c r="Y729" s="44"/>
      <c r="Z729" s="44"/>
      <c r="AA729" s="44"/>
      <c r="AB729" s="44"/>
      <c r="AC729" s="44"/>
      <c r="AD729" s="44"/>
      <c r="AP729"/>
      <c r="AQ729"/>
      <c r="AX729"/>
    </row>
    <row r="730" spans="18:50">
      <c r="R730" s="409"/>
      <c r="S730" s="44"/>
      <c r="T730" s="44"/>
      <c r="U730" s="44"/>
      <c r="V730" s="44"/>
      <c r="W730" s="44"/>
      <c r="X730" s="44"/>
      <c r="Y730" s="44"/>
      <c r="Z730" s="44"/>
      <c r="AA730" s="44"/>
      <c r="AB730" s="44"/>
      <c r="AC730" s="44"/>
      <c r="AD730" s="44"/>
      <c r="AP730"/>
      <c r="AQ730"/>
      <c r="AX730"/>
    </row>
    <row r="731" spans="18:50">
      <c r="R731" s="409"/>
      <c r="S731" s="44"/>
      <c r="T731" s="44"/>
      <c r="U731" s="44"/>
      <c r="V731" s="44"/>
      <c r="W731" s="44"/>
      <c r="X731" s="44"/>
      <c r="Y731" s="44"/>
      <c r="Z731" s="44"/>
      <c r="AA731" s="44"/>
      <c r="AB731" s="44"/>
      <c r="AC731" s="44"/>
      <c r="AD731" s="44"/>
      <c r="AP731"/>
      <c r="AQ731"/>
      <c r="AX731"/>
    </row>
    <row r="732" spans="18:50">
      <c r="R732" s="409"/>
      <c r="S732" s="44"/>
      <c r="T732" s="44"/>
      <c r="U732" s="44"/>
      <c r="V732" s="44"/>
      <c r="W732" s="44"/>
      <c r="X732" s="44"/>
      <c r="Y732" s="44"/>
      <c r="Z732" s="44"/>
      <c r="AA732" s="44"/>
      <c r="AB732" s="44"/>
      <c r="AC732" s="44"/>
      <c r="AD732" s="44"/>
      <c r="AP732"/>
      <c r="AQ732"/>
      <c r="AX732"/>
    </row>
    <row r="733" spans="18:50">
      <c r="R733" s="409"/>
      <c r="S733" s="44"/>
      <c r="T733" s="44"/>
      <c r="U733" s="44"/>
      <c r="V733" s="44"/>
      <c r="W733" s="44"/>
      <c r="X733" s="44"/>
      <c r="Y733" s="44"/>
      <c r="Z733" s="44"/>
      <c r="AA733" s="44"/>
      <c r="AB733" s="44"/>
      <c r="AC733" s="44"/>
      <c r="AD733" s="44"/>
      <c r="AP733"/>
      <c r="AQ733"/>
      <c r="AX733"/>
    </row>
    <row r="734" spans="18:50">
      <c r="R734" s="409"/>
      <c r="S734" s="44"/>
      <c r="T734" s="44"/>
      <c r="U734" s="44"/>
      <c r="V734" s="44"/>
      <c r="W734" s="44"/>
      <c r="X734" s="44"/>
      <c r="Y734" s="44"/>
      <c r="Z734" s="44"/>
      <c r="AA734" s="44"/>
      <c r="AB734" s="44"/>
      <c r="AC734" s="44"/>
      <c r="AD734" s="44"/>
      <c r="AP734"/>
      <c r="AQ734"/>
      <c r="AX734"/>
    </row>
    <row r="735" spans="18:50">
      <c r="R735" s="409"/>
      <c r="S735" s="44"/>
      <c r="T735" s="44"/>
      <c r="U735" s="44"/>
      <c r="V735" s="44"/>
      <c r="W735" s="44"/>
      <c r="X735" s="44"/>
      <c r="Y735" s="44"/>
      <c r="Z735" s="44"/>
      <c r="AA735" s="44"/>
      <c r="AB735" s="44"/>
      <c r="AC735" s="44"/>
      <c r="AD735" s="44"/>
      <c r="AP735"/>
      <c r="AQ735"/>
      <c r="AX735"/>
    </row>
    <row r="736" spans="18:50">
      <c r="R736" s="409"/>
      <c r="S736" s="44"/>
      <c r="T736" s="44"/>
      <c r="U736" s="44"/>
      <c r="V736" s="44"/>
      <c r="W736" s="44"/>
      <c r="X736" s="44"/>
      <c r="Y736" s="44"/>
      <c r="Z736" s="44"/>
      <c r="AA736" s="44"/>
      <c r="AB736" s="44"/>
      <c r="AC736" s="44"/>
      <c r="AD736" s="44"/>
      <c r="AP736"/>
      <c r="AQ736"/>
      <c r="AX736"/>
    </row>
    <row r="737" spans="18:50">
      <c r="R737" s="409"/>
      <c r="S737" s="44"/>
      <c r="T737" s="44"/>
      <c r="U737" s="44"/>
      <c r="V737" s="44"/>
      <c r="W737" s="44"/>
      <c r="X737" s="44"/>
      <c r="Y737" s="44"/>
      <c r="Z737" s="44"/>
      <c r="AA737" s="44"/>
      <c r="AB737" s="44"/>
      <c r="AC737" s="44"/>
      <c r="AD737" s="44"/>
      <c r="AP737"/>
      <c r="AQ737"/>
      <c r="AX737"/>
    </row>
    <row r="738" spans="18:50">
      <c r="R738" s="409"/>
      <c r="S738" s="44"/>
      <c r="T738" s="44"/>
      <c r="U738" s="44"/>
      <c r="V738" s="44"/>
      <c r="W738" s="44"/>
      <c r="X738" s="44"/>
      <c r="Y738" s="44"/>
      <c r="Z738" s="44"/>
      <c r="AA738" s="44"/>
      <c r="AB738" s="44"/>
      <c r="AC738" s="44"/>
      <c r="AD738" s="44"/>
      <c r="AP738"/>
      <c r="AQ738"/>
      <c r="AX738"/>
    </row>
    <row r="739" spans="18:50">
      <c r="R739" s="409"/>
      <c r="S739" s="44"/>
      <c r="T739" s="44"/>
      <c r="U739" s="44"/>
      <c r="V739" s="44"/>
      <c r="W739" s="44"/>
      <c r="X739" s="44"/>
      <c r="Y739" s="44"/>
      <c r="Z739" s="44"/>
      <c r="AA739" s="44"/>
      <c r="AB739" s="44"/>
      <c r="AC739" s="44"/>
      <c r="AD739" s="44"/>
      <c r="AP739"/>
      <c r="AQ739"/>
      <c r="AX739"/>
    </row>
    <row r="740" spans="18:50">
      <c r="R740" s="409"/>
      <c r="S740" s="44"/>
      <c r="T740" s="44"/>
      <c r="U740" s="44"/>
      <c r="V740" s="44"/>
      <c r="W740" s="44"/>
      <c r="X740" s="44"/>
      <c r="Y740" s="44"/>
      <c r="Z740" s="44"/>
      <c r="AA740" s="44"/>
      <c r="AB740" s="44"/>
      <c r="AC740" s="44"/>
      <c r="AD740" s="44"/>
      <c r="AP740"/>
      <c r="AQ740"/>
      <c r="AX740"/>
    </row>
    <row r="741" spans="18:50">
      <c r="R741" s="409"/>
      <c r="S741" s="44"/>
      <c r="T741" s="44"/>
      <c r="U741" s="44"/>
      <c r="V741" s="44"/>
      <c r="W741" s="44"/>
      <c r="X741" s="44"/>
      <c r="Y741" s="44"/>
      <c r="Z741" s="44"/>
      <c r="AA741" s="44"/>
      <c r="AB741" s="44"/>
      <c r="AC741" s="44"/>
      <c r="AD741" s="44"/>
      <c r="AP741"/>
      <c r="AQ741"/>
      <c r="AX741"/>
    </row>
    <row r="742" spans="18:50">
      <c r="R742" s="409"/>
      <c r="S742" s="44"/>
      <c r="T742" s="44"/>
      <c r="U742" s="44"/>
      <c r="V742" s="44"/>
      <c r="W742" s="44"/>
      <c r="X742" s="44"/>
      <c r="Y742" s="44"/>
      <c r="Z742" s="44"/>
      <c r="AA742" s="44"/>
      <c r="AB742" s="44"/>
      <c r="AC742" s="44"/>
      <c r="AD742" s="44"/>
      <c r="AP742"/>
      <c r="AQ742"/>
      <c r="AX742"/>
    </row>
    <row r="743" spans="18:50">
      <c r="R743" s="409"/>
      <c r="S743" s="44"/>
      <c r="T743" s="44"/>
      <c r="U743" s="44"/>
      <c r="V743" s="44"/>
      <c r="W743" s="44"/>
      <c r="X743" s="44"/>
      <c r="Y743" s="44"/>
      <c r="Z743" s="44"/>
      <c r="AA743" s="44"/>
      <c r="AB743" s="44"/>
      <c r="AC743" s="44"/>
      <c r="AD743" s="44"/>
      <c r="AP743"/>
      <c r="AQ743"/>
      <c r="AX743"/>
    </row>
    <row r="744" spans="18:50">
      <c r="R744" s="409"/>
      <c r="S744" s="44"/>
      <c r="T744" s="44"/>
      <c r="U744" s="44"/>
      <c r="V744" s="44"/>
      <c r="W744" s="44"/>
      <c r="X744" s="44"/>
      <c r="Y744" s="44"/>
      <c r="Z744" s="44"/>
      <c r="AA744" s="44"/>
      <c r="AB744" s="44"/>
      <c r="AC744" s="44"/>
      <c r="AD744" s="44"/>
      <c r="AP744"/>
      <c r="AQ744"/>
      <c r="AX744"/>
    </row>
    <row r="745" spans="18:50">
      <c r="R745" s="409"/>
      <c r="S745" s="44"/>
      <c r="T745" s="44"/>
      <c r="U745" s="44"/>
      <c r="V745" s="44"/>
      <c r="W745" s="44"/>
      <c r="X745" s="44"/>
      <c r="Y745" s="44"/>
      <c r="Z745" s="44"/>
      <c r="AA745" s="44"/>
      <c r="AB745" s="44"/>
      <c r="AC745" s="44"/>
      <c r="AD745" s="44"/>
      <c r="AP745"/>
      <c r="AQ745"/>
      <c r="AX745"/>
    </row>
    <row r="746" spans="18:50">
      <c r="R746" s="409"/>
      <c r="S746" s="44"/>
      <c r="T746" s="44"/>
      <c r="U746" s="44"/>
      <c r="V746" s="44"/>
      <c r="W746" s="44"/>
      <c r="X746" s="44"/>
      <c r="Y746" s="44"/>
      <c r="Z746" s="44"/>
      <c r="AA746" s="44"/>
      <c r="AB746" s="44"/>
      <c r="AC746" s="44"/>
      <c r="AD746" s="44"/>
      <c r="AP746"/>
      <c r="AQ746"/>
      <c r="AX746"/>
    </row>
    <row r="747" spans="18:50">
      <c r="R747" s="409"/>
      <c r="S747" s="44"/>
      <c r="T747" s="44"/>
      <c r="U747" s="44"/>
      <c r="V747" s="44"/>
      <c r="W747" s="44"/>
      <c r="X747" s="44"/>
      <c r="Y747" s="44"/>
      <c r="Z747" s="44"/>
      <c r="AA747" s="44"/>
      <c r="AB747" s="44"/>
      <c r="AC747" s="44"/>
      <c r="AD747" s="44"/>
      <c r="AP747"/>
      <c r="AQ747"/>
      <c r="AX747"/>
    </row>
    <row r="748" spans="18:50">
      <c r="R748" s="409"/>
      <c r="S748" s="44"/>
      <c r="T748" s="44"/>
      <c r="U748" s="44"/>
      <c r="V748" s="44"/>
      <c r="W748" s="44"/>
      <c r="X748" s="44"/>
      <c r="Y748" s="44"/>
      <c r="Z748" s="44"/>
      <c r="AA748" s="44"/>
      <c r="AB748" s="44"/>
      <c r="AC748" s="44"/>
      <c r="AD748" s="44"/>
      <c r="AP748"/>
      <c r="AQ748"/>
      <c r="AX748"/>
    </row>
    <row r="749" spans="18:50">
      <c r="R749" s="409"/>
      <c r="S749" s="44"/>
      <c r="T749" s="44"/>
      <c r="U749" s="44"/>
      <c r="V749" s="44"/>
      <c r="W749" s="44"/>
      <c r="X749" s="44"/>
      <c r="Y749" s="44"/>
      <c r="Z749" s="44"/>
      <c r="AA749" s="44"/>
      <c r="AB749" s="44"/>
      <c r="AC749" s="44"/>
      <c r="AD749" s="44"/>
      <c r="AP749"/>
      <c r="AQ749"/>
      <c r="AX749"/>
    </row>
    <row r="750" spans="18:50">
      <c r="R750" s="409"/>
      <c r="S750" s="44"/>
      <c r="T750" s="44"/>
      <c r="U750" s="44"/>
      <c r="V750" s="44"/>
      <c r="W750" s="44"/>
      <c r="X750" s="44"/>
      <c r="Y750" s="44"/>
      <c r="Z750" s="44"/>
      <c r="AA750" s="44"/>
      <c r="AB750" s="44"/>
      <c r="AC750" s="44"/>
      <c r="AD750" s="44"/>
      <c r="AP750"/>
      <c r="AQ750"/>
      <c r="AX750"/>
    </row>
    <row r="751" spans="18:50">
      <c r="R751" s="409"/>
      <c r="S751" s="44"/>
      <c r="T751" s="44"/>
      <c r="U751" s="44"/>
      <c r="V751" s="44"/>
      <c r="W751" s="44"/>
      <c r="X751" s="44"/>
      <c r="Y751" s="44"/>
      <c r="Z751" s="44"/>
      <c r="AA751" s="44"/>
      <c r="AB751" s="44"/>
      <c r="AC751" s="44"/>
      <c r="AD751" s="44"/>
      <c r="AP751"/>
      <c r="AQ751"/>
      <c r="AX751"/>
    </row>
    <row r="752" spans="18:50">
      <c r="R752" s="409"/>
      <c r="S752" s="44"/>
      <c r="T752" s="44"/>
      <c r="U752" s="44"/>
      <c r="V752" s="44"/>
      <c r="W752" s="44"/>
      <c r="X752" s="44"/>
      <c r="Y752" s="44"/>
      <c r="Z752" s="44"/>
      <c r="AA752" s="44"/>
      <c r="AB752" s="44"/>
      <c r="AC752" s="44"/>
      <c r="AD752" s="44"/>
      <c r="AP752"/>
      <c r="AQ752"/>
      <c r="AX752"/>
    </row>
    <row r="753" spans="18:50">
      <c r="R753" s="409"/>
      <c r="S753" s="44"/>
      <c r="T753" s="44"/>
      <c r="U753" s="44"/>
      <c r="V753" s="44"/>
      <c r="W753" s="44"/>
      <c r="X753" s="44"/>
      <c r="Y753" s="44"/>
      <c r="Z753" s="44"/>
      <c r="AA753" s="44"/>
      <c r="AB753" s="44"/>
      <c r="AC753" s="44"/>
      <c r="AD753" s="44"/>
      <c r="AP753"/>
      <c r="AQ753"/>
      <c r="AX753"/>
    </row>
    <row r="754" spans="18:50">
      <c r="R754" s="409"/>
      <c r="S754" s="44"/>
      <c r="T754" s="44"/>
      <c r="U754" s="44"/>
      <c r="V754" s="44"/>
      <c r="W754" s="44"/>
      <c r="X754" s="44"/>
      <c r="Y754" s="44"/>
      <c r="Z754" s="44"/>
      <c r="AA754" s="44"/>
      <c r="AB754" s="44"/>
      <c r="AC754" s="44"/>
      <c r="AD754" s="44"/>
      <c r="AP754"/>
      <c r="AQ754"/>
      <c r="AX754"/>
    </row>
    <row r="755" spans="18:50">
      <c r="R755" s="409"/>
      <c r="S755" s="44"/>
      <c r="T755" s="44"/>
      <c r="U755" s="44"/>
      <c r="V755" s="44"/>
      <c r="W755" s="44"/>
      <c r="X755" s="44"/>
      <c r="Y755" s="44"/>
      <c r="Z755" s="44"/>
      <c r="AA755" s="44"/>
      <c r="AB755" s="44"/>
      <c r="AC755" s="44"/>
      <c r="AD755" s="44"/>
      <c r="AP755"/>
      <c r="AQ755"/>
      <c r="AX755"/>
    </row>
    <row r="756" spans="18:50">
      <c r="R756" s="409"/>
      <c r="S756" s="44"/>
      <c r="T756" s="44"/>
      <c r="U756" s="44"/>
      <c r="V756" s="44"/>
      <c r="W756" s="44"/>
      <c r="X756" s="44"/>
      <c r="Y756" s="44"/>
      <c r="Z756" s="44"/>
      <c r="AA756" s="44"/>
      <c r="AB756" s="44"/>
      <c r="AC756" s="44"/>
      <c r="AD756" s="44"/>
      <c r="AP756"/>
      <c r="AQ756"/>
      <c r="AX756"/>
    </row>
    <row r="757" spans="18:50">
      <c r="R757" s="409"/>
      <c r="S757" s="44"/>
      <c r="T757" s="44"/>
      <c r="U757" s="44"/>
      <c r="V757" s="44"/>
      <c r="W757" s="44"/>
      <c r="X757" s="44"/>
      <c r="Y757" s="44"/>
      <c r="Z757" s="44"/>
      <c r="AA757" s="44"/>
      <c r="AB757" s="44"/>
      <c r="AC757" s="44"/>
      <c r="AD757" s="44"/>
      <c r="AP757"/>
      <c r="AQ757"/>
      <c r="AX757"/>
    </row>
    <row r="758" spans="18:50">
      <c r="R758" s="409"/>
      <c r="S758" s="44"/>
      <c r="T758" s="44"/>
      <c r="U758" s="44"/>
      <c r="V758" s="44"/>
      <c r="W758" s="44"/>
      <c r="X758" s="44"/>
      <c r="Y758" s="44"/>
      <c r="Z758" s="44"/>
      <c r="AA758" s="44"/>
      <c r="AB758" s="44"/>
      <c r="AC758" s="44"/>
      <c r="AD758" s="44"/>
      <c r="AP758"/>
      <c r="AQ758"/>
      <c r="AX758"/>
    </row>
    <row r="759" spans="18:50">
      <c r="R759" s="409"/>
      <c r="S759" s="44"/>
      <c r="T759" s="44"/>
      <c r="U759" s="44"/>
      <c r="V759" s="44"/>
      <c r="W759" s="44"/>
      <c r="X759" s="44"/>
      <c r="Y759" s="44"/>
      <c r="Z759" s="44"/>
      <c r="AA759" s="44"/>
      <c r="AB759" s="44"/>
      <c r="AC759" s="44"/>
      <c r="AD759" s="44"/>
      <c r="AP759"/>
      <c r="AQ759"/>
      <c r="AX759"/>
    </row>
    <row r="760" spans="18:50">
      <c r="R760" s="409"/>
      <c r="S760" s="44"/>
      <c r="T760" s="44"/>
      <c r="U760" s="44"/>
      <c r="V760" s="44"/>
      <c r="W760" s="44"/>
      <c r="X760" s="44"/>
      <c r="Y760" s="44"/>
      <c r="Z760" s="44"/>
      <c r="AA760" s="44"/>
      <c r="AB760" s="44"/>
      <c r="AC760" s="44"/>
      <c r="AD760" s="44"/>
      <c r="AP760"/>
      <c r="AQ760"/>
      <c r="AX760"/>
    </row>
    <row r="761" spans="18:50">
      <c r="R761" s="409"/>
      <c r="S761" s="44"/>
      <c r="T761" s="44"/>
      <c r="U761" s="44"/>
      <c r="V761" s="44"/>
      <c r="W761" s="44"/>
      <c r="X761" s="44"/>
      <c r="Y761" s="44"/>
      <c r="Z761" s="44"/>
      <c r="AA761" s="44"/>
      <c r="AB761" s="44"/>
      <c r="AC761" s="44"/>
      <c r="AD761" s="44"/>
      <c r="AP761"/>
      <c r="AQ761"/>
      <c r="AX761"/>
    </row>
    <row r="762" spans="18:50">
      <c r="R762" s="409"/>
      <c r="S762" s="44"/>
      <c r="T762" s="44"/>
      <c r="U762" s="44"/>
      <c r="V762" s="44"/>
      <c r="W762" s="44"/>
      <c r="X762" s="44"/>
      <c r="Y762" s="44"/>
      <c r="Z762" s="44"/>
      <c r="AA762" s="44"/>
      <c r="AB762" s="44"/>
      <c r="AC762" s="44"/>
      <c r="AD762" s="44"/>
      <c r="AP762"/>
      <c r="AQ762"/>
      <c r="AX762"/>
    </row>
    <row r="763" spans="18:50">
      <c r="R763" s="409"/>
      <c r="S763" s="44"/>
      <c r="T763" s="44"/>
      <c r="U763" s="44"/>
      <c r="V763" s="44"/>
      <c r="W763" s="44"/>
      <c r="X763" s="44"/>
      <c r="Y763" s="44"/>
      <c r="Z763" s="44"/>
      <c r="AA763" s="44"/>
      <c r="AB763" s="44"/>
      <c r="AC763" s="44"/>
      <c r="AD763" s="44"/>
      <c r="AP763"/>
      <c r="AQ763"/>
      <c r="AX763"/>
    </row>
    <row r="764" spans="18:50">
      <c r="R764" s="409"/>
      <c r="S764" s="44"/>
      <c r="T764" s="44"/>
      <c r="U764" s="44"/>
      <c r="V764" s="44"/>
      <c r="W764" s="44"/>
      <c r="X764" s="44"/>
      <c r="Y764" s="44"/>
      <c r="Z764" s="44"/>
      <c r="AA764" s="44"/>
      <c r="AB764" s="44"/>
      <c r="AC764" s="44"/>
      <c r="AD764" s="44"/>
      <c r="AP764"/>
      <c r="AQ764"/>
      <c r="AX764"/>
    </row>
    <row r="765" spans="18:50">
      <c r="R765" s="409"/>
      <c r="S765" s="44"/>
      <c r="T765" s="44"/>
      <c r="U765" s="44"/>
      <c r="V765" s="44"/>
      <c r="W765" s="44"/>
      <c r="X765" s="44"/>
      <c r="Y765" s="44"/>
      <c r="Z765" s="44"/>
      <c r="AA765" s="44"/>
      <c r="AB765" s="44"/>
      <c r="AC765" s="44"/>
      <c r="AD765" s="44"/>
      <c r="AP765"/>
      <c r="AQ765"/>
      <c r="AX765"/>
    </row>
    <row r="766" spans="18:50">
      <c r="R766" s="409"/>
      <c r="S766" s="44"/>
      <c r="T766" s="44"/>
      <c r="U766" s="44"/>
      <c r="V766" s="44"/>
      <c r="W766" s="44"/>
      <c r="X766" s="44"/>
      <c r="Y766" s="44"/>
      <c r="Z766" s="44"/>
      <c r="AA766" s="44"/>
      <c r="AB766" s="44"/>
      <c r="AC766" s="44"/>
      <c r="AD766" s="44"/>
      <c r="AP766"/>
      <c r="AQ766"/>
      <c r="AX766"/>
    </row>
    <row r="767" spans="18:50">
      <c r="R767" s="409"/>
      <c r="S767" s="44"/>
      <c r="T767" s="44"/>
      <c r="U767" s="44"/>
      <c r="V767" s="44"/>
      <c r="W767" s="44"/>
      <c r="X767" s="44"/>
      <c r="Y767" s="44"/>
      <c r="Z767" s="44"/>
      <c r="AA767" s="44"/>
      <c r="AB767" s="44"/>
      <c r="AC767" s="44"/>
      <c r="AD767" s="44"/>
      <c r="AP767"/>
      <c r="AQ767"/>
      <c r="AX767"/>
    </row>
    <row r="768" spans="18:50">
      <c r="R768" s="409"/>
      <c r="S768" s="44"/>
      <c r="T768" s="44"/>
      <c r="U768" s="44"/>
      <c r="V768" s="44"/>
      <c r="W768" s="44"/>
      <c r="X768" s="44"/>
      <c r="Y768" s="44"/>
      <c r="Z768" s="44"/>
      <c r="AA768" s="44"/>
      <c r="AB768" s="44"/>
      <c r="AC768" s="44"/>
      <c r="AD768" s="44"/>
      <c r="AP768"/>
      <c r="AQ768"/>
      <c r="AX768"/>
    </row>
    <row r="769" spans="18:50">
      <c r="R769" s="409"/>
      <c r="S769" s="44"/>
      <c r="T769" s="44"/>
      <c r="U769" s="44"/>
      <c r="V769" s="44"/>
      <c r="W769" s="44"/>
      <c r="X769" s="44"/>
      <c r="Y769" s="44"/>
      <c r="Z769" s="44"/>
      <c r="AA769" s="44"/>
      <c r="AB769" s="44"/>
      <c r="AC769" s="44"/>
      <c r="AD769" s="44"/>
      <c r="AP769"/>
      <c r="AQ769"/>
      <c r="AX769"/>
    </row>
    <row r="770" spans="18:50">
      <c r="R770" s="409"/>
      <c r="S770" s="44"/>
      <c r="T770" s="44"/>
      <c r="U770" s="44"/>
      <c r="V770" s="44"/>
      <c r="W770" s="44"/>
      <c r="X770" s="44"/>
      <c r="Y770" s="44"/>
      <c r="Z770" s="44"/>
      <c r="AA770" s="44"/>
      <c r="AB770" s="44"/>
      <c r="AC770" s="44"/>
      <c r="AD770" s="44"/>
      <c r="AP770"/>
      <c r="AQ770"/>
      <c r="AX770"/>
    </row>
    <row r="771" spans="18:50">
      <c r="R771" s="409"/>
      <c r="S771" s="44"/>
      <c r="T771" s="44"/>
      <c r="U771" s="44"/>
      <c r="V771" s="44"/>
      <c r="W771" s="44"/>
      <c r="X771" s="44"/>
      <c r="Y771" s="44"/>
      <c r="Z771" s="44"/>
      <c r="AA771" s="44"/>
      <c r="AB771" s="44"/>
      <c r="AC771" s="44"/>
      <c r="AD771" s="44"/>
      <c r="AP771"/>
      <c r="AQ771"/>
      <c r="AX771"/>
    </row>
    <row r="772" spans="18:50">
      <c r="R772" s="409"/>
      <c r="S772" s="44"/>
      <c r="T772" s="44"/>
      <c r="U772" s="44"/>
      <c r="V772" s="44"/>
      <c r="W772" s="44"/>
      <c r="X772" s="44"/>
      <c r="Y772" s="44"/>
      <c r="Z772" s="44"/>
      <c r="AA772" s="44"/>
      <c r="AB772" s="44"/>
      <c r="AC772" s="44"/>
      <c r="AD772" s="44"/>
      <c r="AP772"/>
      <c r="AQ772"/>
      <c r="AX772"/>
    </row>
    <row r="773" spans="18:50">
      <c r="R773" s="409"/>
      <c r="S773" s="44"/>
      <c r="T773" s="44"/>
      <c r="U773" s="44"/>
      <c r="V773" s="44"/>
      <c r="W773" s="44"/>
      <c r="X773" s="44"/>
      <c r="Y773" s="44"/>
      <c r="Z773" s="44"/>
      <c r="AA773" s="44"/>
      <c r="AB773" s="44"/>
      <c r="AC773" s="44"/>
      <c r="AD773" s="44"/>
      <c r="AP773"/>
      <c r="AQ773"/>
      <c r="AX773"/>
    </row>
    <row r="774" spans="18:50">
      <c r="R774" s="409"/>
      <c r="S774" s="44"/>
      <c r="T774" s="44"/>
      <c r="U774" s="44"/>
      <c r="V774" s="44"/>
      <c r="W774" s="44"/>
      <c r="X774" s="44"/>
      <c r="Y774" s="44"/>
      <c r="Z774" s="44"/>
      <c r="AA774" s="44"/>
      <c r="AB774" s="44"/>
      <c r="AC774" s="44"/>
      <c r="AD774" s="44"/>
      <c r="AP774"/>
      <c r="AQ774"/>
      <c r="AX774"/>
    </row>
    <row r="775" spans="18:50">
      <c r="R775" s="409"/>
      <c r="S775" s="44"/>
      <c r="T775" s="44"/>
      <c r="U775" s="44"/>
      <c r="V775" s="44"/>
      <c r="W775" s="44"/>
      <c r="X775" s="44"/>
      <c r="Y775" s="44"/>
      <c r="Z775" s="44"/>
      <c r="AA775" s="44"/>
      <c r="AB775" s="44"/>
      <c r="AC775" s="44"/>
      <c r="AD775" s="44"/>
      <c r="AP775"/>
      <c r="AQ775"/>
      <c r="AX775"/>
    </row>
    <row r="776" spans="18:50">
      <c r="R776" s="409"/>
      <c r="S776" s="44"/>
      <c r="T776" s="44"/>
      <c r="U776" s="44"/>
      <c r="V776" s="44"/>
      <c r="W776" s="44"/>
      <c r="X776" s="44"/>
      <c r="Y776" s="44"/>
      <c r="Z776" s="44"/>
      <c r="AA776" s="44"/>
      <c r="AB776" s="44"/>
      <c r="AC776" s="44"/>
      <c r="AD776" s="44"/>
      <c r="AP776"/>
      <c r="AQ776"/>
      <c r="AX776"/>
    </row>
    <row r="777" spans="18:50">
      <c r="R777" s="409"/>
      <c r="S777" s="44"/>
      <c r="T777" s="44"/>
      <c r="U777" s="44"/>
      <c r="V777" s="44"/>
      <c r="W777" s="44"/>
      <c r="X777" s="44"/>
      <c r="Y777" s="44"/>
      <c r="Z777" s="44"/>
      <c r="AA777" s="44"/>
      <c r="AB777" s="44"/>
      <c r="AC777" s="44"/>
      <c r="AD777" s="44"/>
      <c r="AP777"/>
      <c r="AQ777"/>
      <c r="AX777"/>
    </row>
    <row r="778" spans="18:50">
      <c r="R778" s="409"/>
      <c r="S778" s="44"/>
      <c r="T778" s="44"/>
      <c r="U778" s="44"/>
      <c r="V778" s="44"/>
      <c r="W778" s="44"/>
      <c r="X778" s="44"/>
      <c r="Y778" s="44"/>
      <c r="Z778" s="44"/>
      <c r="AA778" s="44"/>
      <c r="AB778" s="44"/>
      <c r="AC778" s="44"/>
      <c r="AD778" s="44"/>
      <c r="AP778"/>
      <c r="AQ778"/>
      <c r="AX778"/>
    </row>
    <row r="779" spans="18:50">
      <c r="R779" s="409"/>
      <c r="S779" s="44"/>
      <c r="T779" s="44"/>
      <c r="U779" s="44"/>
      <c r="V779" s="44"/>
      <c r="W779" s="44"/>
      <c r="X779" s="44"/>
      <c r="Y779" s="44"/>
      <c r="Z779" s="44"/>
      <c r="AA779" s="44"/>
      <c r="AB779" s="44"/>
      <c r="AC779" s="44"/>
      <c r="AD779" s="44"/>
      <c r="AP779"/>
      <c r="AQ779"/>
      <c r="AX779"/>
    </row>
    <row r="780" spans="18:50">
      <c r="R780" s="409"/>
      <c r="S780" s="44"/>
      <c r="T780" s="44"/>
      <c r="U780" s="44"/>
      <c r="V780" s="44"/>
      <c r="W780" s="44"/>
      <c r="X780" s="44"/>
      <c r="Y780" s="44"/>
      <c r="Z780" s="44"/>
      <c r="AA780" s="44"/>
      <c r="AB780" s="44"/>
      <c r="AC780" s="44"/>
      <c r="AD780" s="44"/>
      <c r="AP780"/>
      <c r="AQ780"/>
      <c r="AX780"/>
    </row>
    <row r="781" spans="18:50">
      <c r="R781" s="409"/>
      <c r="S781" s="44"/>
      <c r="T781" s="44"/>
      <c r="U781" s="44"/>
      <c r="V781" s="44"/>
      <c r="W781" s="44"/>
      <c r="X781" s="44"/>
      <c r="Y781" s="44"/>
      <c r="Z781" s="44"/>
      <c r="AA781" s="44"/>
      <c r="AB781" s="44"/>
      <c r="AC781" s="44"/>
      <c r="AD781" s="44"/>
      <c r="AP781"/>
      <c r="AQ781"/>
      <c r="AX781"/>
    </row>
    <row r="782" spans="18:50">
      <c r="R782" s="409"/>
      <c r="S782" s="44"/>
      <c r="T782" s="44"/>
      <c r="U782" s="44"/>
      <c r="V782" s="44"/>
      <c r="W782" s="44"/>
      <c r="X782" s="44"/>
      <c r="Y782" s="44"/>
      <c r="Z782" s="44"/>
      <c r="AA782" s="44"/>
      <c r="AB782" s="44"/>
      <c r="AC782" s="44"/>
      <c r="AD782" s="44"/>
      <c r="AP782"/>
      <c r="AQ782"/>
      <c r="AX782"/>
    </row>
    <row r="783" spans="18:50">
      <c r="R783" s="409"/>
      <c r="S783" s="44"/>
      <c r="T783" s="44"/>
      <c r="U783" s="44"/>
      <c r="V783" s="44"/>
      <c r="W783" s="44"/>
      <c r="X783" s="44"/>
      <c r="Y783" s="44"/>
      <c r="Z783" s="44"/>
      <c r="AA783" s="44"/>
      <c r="AB783" s="44"/>
      <c r="AC783" s="44"/>
      <c r="AD783" s="44"/>
      <c r="AP783"/>
      <c r="AQ783"/>
      <c r="AX783"/>
    </row>
    <row r="784" spans="18:50">
      <c r="R784" s="409"/>
      <c r="S784" s="44"/>
      <c r="T784" s="44"/>
      <c r="U784" s="44"/>
      <c r="V784" s="44"/>
      <c r="W784" s="44"/>
      <c r="X784" s="44"/>
      <c r="Y784" s="44"/>
      <c r="Z784" s="44"/>
      <c r="AA784" s="44"/>
      <c r="AB784" s="44"/>
      <c r="AC784" s="44"/>
      <c r="AD784" s="44"/>
      <c r="AP784"/>
      <c r="AQ784"/>
      <c r="AX784"/>
    </row>
    <row r="785" spans="18:50">
      <c r="R785" s="409"/>
      <c r="S785" s="44"/>
      <c r="T785" s="44"/>
      <c r="U785" s="44"/>
      <c r="V785" s="44"/>
      <c r="W785" s="44"/>
      <c r="X785" s="44"/>
      <c r="Y785" s="44"/>
      <c r="Z785" s="44"/>
      <c r="AA785" s="44"/>
      <c r="AB785" s="44"/>
      <c r="AC785" s="44"/>
      <c r="AD785" s="44"/>
      <c r="AP785"/>
      <c r="AQ785"/>
      <c r="AX785"/>
    </row>
    <row r="786" spans="18:50">
      <c r="R786" s="409"/>
      <c r="S786" s="44"/>
      <c r="T786" s="44"/>
      <c r="U786" s="44"/>
      <c r="V786" s="44"/>
      <c r="W786" s="44"/>
      <c r="X786" s="44"/>
      <c r="Y786" s="44"/>
      <c r="Z786" s="44"/>
      <c r="AA786" s="44"/>
      <c r="AB786" s="44"/>
      <c r="AC786" s="44"/>
      <c r="AD786" s="44"/>
      <c r="AP786"/>
      <c r="AQ786"/>
      <c r="AX786"/>
    </row>
    <row r="787" spans="18:50">
      <c r="R787" s="409"/>
      <c r="S787" s="44"/>
      <c r="T787" s="44"/>
      <c r="U787" s="44"/>
      <c r="V787" s="44"/>
      <c r="W787" s="44"/>
      <c r="X787" s="44"/>
      <c r="Y787" s="44"/>
      <c r="Z787" s="44"/>
      <c r="AA787" s="44"/>
      <c r="AB787" s="44"/>
      <c r="AC787" s="44"/>
      <c r="AD787" s="44"/>
      <c r="AP787"/>
      <c r="AQ787"/>
      <c r="AX787"/>
    </row>
    <row r="788" spans="18:50">
      <c r="R788" s="409"/>
      <c r="S788" s="44"/>
      <c r="T788" s="44"/>
      <c r="U788" s="44"/>
      <c r="V788" s="44"/>
      <c r="W788" s="44"/>
      <c r="X788" s="44"/>
      <c r="Y788" s="44"/>
      <c r="Z788" s="44"/>
      <c r="AA788" s="44"/>
      <c r="AB788" s="44"/>
      <c r="AC788" s="44"/>
      <c r="AD788" s="44"/>
      <c r="AP788"/>
      <c r="AQ788"/>
      <c r="AX788"/>
    </row>
    <row r="789" spans="18:50">
      <c r="R789" s="409"/>
      <c r="S789" s="44"/>
      <c r="T789" s="44"/>
      <c r="U789" s="44"/>
      <c r="V789" s="44"/>
      <c r="W789" s="44"/>
      <c r="X789" s="44"/>
      <c r="Y789" s="44"/>
      <c r="Z789" s="44"/>
      <c r="AA789" s="44"/>
      <c r="AB789" s="44"/>
      <c r="AC789" s="44"/>
      <c r="AD789" s="44"/>
      <c r="AP789"/>
      <c r="AQ789"/>
      <c r="AX789"/>
    </row>
    <row r="790" spans="18:50">
      <c r="R790" s="409"/>
      <c r="S790" s="44"/>
      <c r="T790" s="44"/>
      <c r="U790" s="44"/>
      <c r="V790" s="44"/>
      <c r="W790" s="44"/>
      <c r="X790" s="44"/>
      <c r="Y790" s="44"/>
      <c r="Z790" s="44"/>
      <c r="AA790" s="44"/>
      <c r="AB790" s="44"/>
      <c r="AC790" s="44"/>
      <c r="AD790" s="44"/>
      <c r="AP790"/>
      <c r="AQ790"/>
      <c r="AX790"/>
    </row>
    <row r="791" spans="18:50">
      <c r="R791" s="409"/>
      <c r="S791" s="44"/>
      <c r="T791" s="44"/>
      <c r="U791" s="44"/>
      <c r="V791" s="44"/>
      <c r="W791" s="44"/>
      <c r="X791" s="44"/>
      <c r="Y791" s="44"/>
      <c r="Z791" s="44"/>
      <c r="AA791" s="44"/>
      <c r="AB791" s="44"/>
      <c r="AC791" s="44"/>
      <c r="AD791" s="44"/>
      <c r="AP791"/>
      <c r="AQ791"/>
      <c r="AX791"/>
    </row>
    <row r="792" spans="18:50">
      <c r="R792" s="409"/>
      <c r="S792" s="44"/>
      <c r="T792" s="44"/>
      <c r="U792" s="44"/>
      <c r="V792" s="44"/>
      <c r="W792" s="44"/>
      <c r="X792" s="44"/>
      <c r="Y792" s="44"/>
      <c r="Z792" s="44"/>
      <c r="AA792" s="44"/>
      <c r="AB792" s="44"/>
      <c r="AC792" s="44"/>
      <c r="AD792" s="44"/>
      <c r="AP792"/>
      <c r="AQ792"/>
      <c r="AX792"/>
    </row>
    <row r="793" spans="18:50">
      <c r="R793" s="409"/>
      <c r="S793" s="44"/>
      <c r="T793" s="44"/>
      <c r="U793" s="44"/>
      <c r="V793" s="44"/>
      <c r="W793" s="44"/>
      <c r="X793" s="44"/>
      <c r="Y793" s="44"/>
      <c r="Z793" s="44"/>
      <c r="AA793" s="44"/>
      <c r="AB793" s="44"/>
      <c r="AC793" s="44"/>
      <c r="AD793" s="44"/>
      <c r="AP793"/>
      <c r="AQ793"/>
      <c r="AX793"/>
    </row>
    <row r="794" spans="18:50">
      <c r="R794" s="409"/>
      <c r="S794" s="44"/>
      <c r="T794" s="44"/>
      <c r="U794" s="44"/>
      <c r="V794" s="44"/>
      <c r="W794" s="44"/>
      <c r="X794" s="44"/>
      <c r="Y794" s="44"/>
      <c r="Z794" s="44"/>
      <c r="AA794" s="44"/>
      <c r="AB794" s="44"/>
      <c r="AC794" s="44"/>
      <c r="AD794" s="44"/>
      <c r="AP794"/>
      <c r="AQ794"/>
      <c r="AX794"/>
    </row>
    <row r="795" spans="18:50">
      <c r="R795" s="409"/>
      <c r="S795" s="44"/>
      <c r="T795" s="44"/>
      <c r="U795" s="44"/>
      <c r="V795" s="44"/>
      <c r="W795" s="44"/>
      <c r="X795" s="44"/>
      <c r="Y795" s="44"/>
      <c r="Z795" s="44"/>
      <c r="AA795" s="44"/>
      <c r="AB795" s="44"/>
      <c r="AC795" s="44"/>
      <c r="AD795" s="44"/>
      <c r="AP795"/>
      <c r="AQ795"/>
      <c r="AX795"/>
    </row>
    <row r="796" spans="18:50">
      <c r="R796" s="409"/>
      <c r="S796" s="44"/>
      <c r="T796" s="44"/>
      <c r="U796" s="44"/>
      <c r="V796" s="44"/>
      <c r="W796" s="44"/>
      <c r="X796" s="44"/>
      <c r="Y796" s="44"/>
      <c r="Z796" s="44"/>
      <c r="AA796" s="44"/>
      <c r="AB796" s="44"/>
      <c r="AC796" s="44"/>
      <c r="AD796" s="44"/>
      <c r="AP796"/>
      <c r="AQ796"/>
      <c r="AX796"/>
    </row>
    <row r="797" spans="18:50">
      <c r="R797" s="409"/>
      <c r="S797" s="44"/>
      <c r="T797" s="44"/>
      <c r="U797" s="44"/>
      <c r="V797" s="44"/>
      <c r="W797" s="44"/>
      <c r="X797" s="44"/>
      <c r="Y797" s="44"/>
      <c r="Z797" s="44"/>
      <c r="AA797" s="44"/>
      <c r="AB797" s="44"/>
      <c r="AC797" s="44"/>
      <c r="AD797" s="44"/>
      <c r="AP797"/>
      <c r="AQ797"/>
      <c r="AX797"/>
    </row>
    <row r="798" spans="18:50">
      <c r="R798" s="409"/>
      <c r="S798" s="44"/>
      <c r="T798" s="44"/>
      <c r="U798" s="44"/>
      <c r="V798" s="44"/>
      <c r="W798" s="44"/>
      <c r="X798" s="44"/>
      <c r="Y798" s="44"/>
      <c r="Z798" s="44"/>
      <c r="AA798" s="44"/>
      <c r="AB798" s="44"/>
      <c r="AC798" s="44"/>
      <c r="AD798" s="44"/>
      <c r="AP798"/>
      <c r="AQ798"/>
      <c r="AX798"/>
    </row>
    <row r="799" spans="18:50">
      <c r="R799" s="409"/>
      <c r="S799" s="44"/>
      <c r="T799" s="44"/>
      <c r="U799" s="44"/>
      <c r="V799" s="44"/>
      <c r="W799" s="44"/>
      <c r="X799" s="44"/>
      <c r="Y799" s="44"/>
      <c r="Z799" s="44"/>
      <c r="AA799" s="44"/>
      <c r="AB799" s="44"/>
      <c r="AC799" s="44"/>
      <c r="AD799" s="44"/>
      <c r="AP799"/>
      <c r="AQ799"/>
      <c r="AX799"/>
    </row>
    <row r="800" spans="18:50">
      <c r="R800" s="409"/>
      <c r="S800" s="44"/>
      <c r="T800" s="44"/>
      <c r="U800" s="44"/>
      <c r="V800" s="44"/>
      <c r="W800" s="44"/>
      <c r="X800" s="44"/>
      <c r="Y800" s="44"/>
      <c r="Z800" s="44"/>
      <c r="AA800" s="44"/>
      <c r="AB800" s="44"/>
      <c r="AC800" s="44"/>
      <c r="AD800" s="44"/>
      <c r="AP800"/>
      <c r="AQ800"/>
      <c r="AX800"/>
    </row>
    <row r="801" spans="18:50">
      <c r="R801" s="409"/>
      <c r="S801" s="44"/>
      <c r="T801" s="44"/>
      <c r="U801" s="44"/>
      <c r="V801" s="44"/>
      <c r="W801" s="44"/>
      <c r="X801" s="44"/>
      <c r="Y801" s="44"/>
      <c r="Z801" s="44"/>
      <c r="AA801" s="44"/>
      <c r="AB801" s="44"/>
      <c r="AC801" s="44"/>
      <c r="AD801" s="44"/>
      <c r="AP801"/>
      <c r="AQ801"/>
      <c r="AX801"/>
    </row>
    <row r="802" spans="18:50">
      <c r="R802" s="409"/>
      <c r="S802" s="44"/>
      <c r="T802" s="44"/>
      <c r="U802" s="44"/>
      <c r="V802" s="44"/>
      <c r="W802" s="44"/>
      <c r="X802" s="44"/>
      <c r="Y802" s="44"/>
      <c r="Z802" s="44"/>
      <c r="AA802" s="44"/>
      <c r="AB802" s="44"/>
      <c r="AC802" s="44"/>
      <c r="AD802" s="44"/>
      <c r="AP802"/>
      <c r="AQ802"/>
      <c r="AX802"/>
    </row>
    <row r="803" spans="18:50">
      <c r="R803" s="409"/>
      <c r="S803" s="44"/>
      <c r="T803" s="44"/>
      <c r="U803" s="44"/>
      <c r="V803" s="44"/>
      <c r="W803" s="44"/>
      <c r="X803" s="44"/>
      <c r="Y803" s="44"/>
      <c r="Z803" s="44"/>
      <c r="AA803" s="44"/>
      <c r="AB803" s="44"/>
      <c r="AC803" s="44"/>
      <c r="AD803" s="44"/>
      <c r="AP803"/>
      <c r="AQ803"/>
      <c r="AX803"/>
    </row>
    <row r="804" spans="18:50">
      <c r="R804" s="409"/>
      <c r="S804" s="44"/>
      <c r="T804" s="44"/>
      <c r="U804" s="44"/>
      <c r="V804" s="44"/>
      <c r="W804" s="44"/>
      <c r="X804" s="44"/>
      <c r="Y804" s="44"/>
      <c r="Z804" s="44"/>
      <c r="AA804" s="44"/>
      <c r="AB804" s="44"/>
      <c r="AC804" s="44"/>
      <c r="AD804" s="44"/>
      <c r="AP804"/>
      <c r="AQ804"/>
      <c r="AX804"/>
    </row>
    <row r="805" spans="18:50">
      <c r="R805" s="409"/>
      <c r="S805" s="44"/>
      <c r="T805" s="44"/>
      <c r="U805" s="44"/>
      <c r="V805" s="44"/>
      <c r="W805" s="44"/>
      <c r="X805" s="44"/>
      <c r="Y805" s="44"/>
      <c r="Z805" s="44"/>
      <c r="AA805" s="44"/>
      <c r="AB805" s="44"/>
      <c r="AC805" s="44"/>
      <c r="AD805" s="44"/>
      <c r="AP805"/>
      <c r="AQ805"/>
      <c r="AX805"/>
    </row>
    <row r="806" spans="18:50">
      <c r="R806" s="409"/>
      <c r="S806" s="44"/>
      <c r="T806" s="44"/>
      <c r="U806" s="44"/>
      <c r="V806" s="44"/>
      <c r="W806" s="44"/>
      <c r="X806" s="44"/>
      <c r="Y806" s="44"/>
      <c r="Z806" s="44"/>
      <c r="AA806" s="44"/>
      <c r="AB806" s="44"/>
      <c r="AC806" s="44"/>
      <c r="AD806" s="44"/>
      <c r="AP806"/>
      <c r="AQ806"/>
      <c r="AX806"/>
    </row>
    <row r="807" spans="18:50">
      <c r="R807" s="409"/>
      <c r="S807" s="44"/>
      <c r="T807" s="44"/>
      <c r="U807" s="44"/>
      <c r="V807" s="44"/>
      <c r="W807" s="44"/>
      <c r="X807" s="44"/>
      <c r="Y807" s="44"/>
      <c r="Z807" s="44"/>
      <c r="AA807" s="44"/>
      <c r="AB807" s="44"/>
      <c r="AC807" s="44"/>
      <c r="AD807" s="44"/>
      <c r="AP807"/>
      <c r="AQ807"/>
      <c r="AX807"/>
    </row>
    <row r="808" spans="18:50">
      <c r="R808" s="409"/>
      <c r="S808" s="44"/>
      <c r="T808" s="44"/>
      <c r="U808" s="44"/>
      <c r="V808" s="44"/>
      <c r="W808" s="44"/>
      <c r="X808" s="44"/>
      <c r="Y808" s="44"/>
      <c r="Z808" s="44"/>
      <c r="AA808" s="44"/>
      <c r="AB808" s="44"/>
      <c r="AC808" s="44"/>
      <c r="AD808" s="44"/>
      <c r="AP808"/>
      <c r="AQ808"/>
      <c r="AX808"/>
    </row>
    <row r="809" spans="18:50">
      <c r="R809" s="409"/>
      <c r="S809" s="44"/>
      <c r="T809" s="44"/>
      <c r="U809" s="44"/>
      <c r="V809" s="44"/>
      <c r="W809" s="44"/>
      <c r="X809" s="44"/>
      <c r="Y809" s="44"/>
      <c r="Z809" s="44"/>
      <c r="AA809" s="44"/>
      <c r="AB809" s="44"/>
      <c r="AC809" s="44"/>
      <c r="AD809" s="44"/>
      <c r="AP809"/>
      <c r="AQ809"/>
      <c r="AX809"/>
    </row>
    <row r="810" spans="18:50">
      <c r="R810" s="409"/>
      <c r="S810" s="44"/>
      <c r="T810" s="44"/>
      <c r="U810" s="44"/>
      <c r="V810" s="44"/>
      <c r="W810" s="44"/>
      <c r="X810" s="44"/>
      <c r="Y810" s="44"/>
      <c r="Z810" s="44"/>
      <c r="AA810" s="44"/>
      <c r="AB810" s="44"/>
      <c r="AC810" s="44"/>
      <c r="AD810" s="44"/>
      <c r="AP810"/>
      <c r="AQ810"/>
      <c r="AX810"/>
    </row>
    <row r="811" spans="18:50">
      <c r="R811" s="409"/>
      <c r="S811" s="44"/>
      <c r="T811" s="44"/>
      <c r="U811" s="44"/>
      <c r="V811" s="44"/>
      <c r="W811" s="44"/>
      <c r="X811" s="44"/>
      <c r="Y811" s="44"/>
      <c r="Z811" s="44"/>
      <c r="AA811" s="44"/>
      <c r="AB811" s="44"/>
      <c r="AC811" s="44"/>
      <c r="AD811" s="44"/>
      <c r="AP811"/>
      <c r="AQ811"/>
      <c r="AX811"/>
    </row>
    <row r="812" spans="18:50">
      <c r="R812" s="409"/>
      <c r="S812" s="44"/>
      <c r="T812" s="44"/>
      <c r="U812" s="44"/>
      <c r="V812" s="44"/>
      <c r="W812" s="44"/>
      <c r="X812" s="44"/>
      <c r="Y812" s="44"/>
      <c r="Z812" s="44"/>
      <c r="AA812" s="44"/>
      <c r="AB812" s="44"/>
      <c r="AC812" s="44"/>
      <c r="AD812" s="44"/>
      <c r="AP812"/>
      <c r="AQ812"/>
      <c r="AX812"/>
    </row>
    <row r="813" spans="18:50">
      <c r="R813" s="409"/>
      <c r="S813" s="44"/>
      <c r="T813" s="44"/>
      <c r="U813" s="44"/>
      <c r="V813" s="44"/>
      <c r="W813" s="44"/>
      <c r="X813" s="44"/>
      <c r="Y813" s="44"/>
      <c r="Z813" s="44"/>
      <c r="AA813" s="44"/>
      <c r="AB813" s="44"/>
      <c r="AC813" s="44"/>
      <c r="AD813" s="44"/>
      <c r="AP813"/>
      <c r="AQ813"/>
      <c r="AX813"/>
    </row>
    <row r="814" spans="18:50">
      <c r="R814" s="409"/>
      <c r="S814" s="44"/>
      <c r="T814" s="44"/>
      <c r="U814" s="44"/>
      <c r="V814" s="44"/>
      <c r="W814" s="44"/>
      <c r="X814" s="44"/>
      <c r="Y814" s="44"/>
      <c r="Z814" s="44"/>
      <c r="AA814" s="44"/>
      <c r="AB814" s="44"/>
      <c r="AC814" s="44"/>
      <c r="AD814" s="44"/>
      <c r="AP814"/>
      <c r="AQ814"/>
      <c r="AX814"/>
    </row>
    <row r="815" spans="18:50">
      <c r="R815" s="409"/>
      <c r="S815" s="44"/>
      <c r="T815" s="44"/>
      <c r="U815" s="44"/>
      <c r="V815" s="44"/>
      <c r="W815" s="44"/>
      <c r="X815" s="44"/>
      <c r="Y815" s="44"/>
      <c r="Z815" s="44"/>
      <c r="AA815" s="44"/>
      <c r="AB815" s="44"/>
      <c r="AC815" s="44"/>
      <c r="AD815" s="44"/>
      <c r="AP815"/>
      <c r="AQ815"/>
      <c r="AX815"/>
    </row>
    <row r="816" spans="18:50">
      <c r="R816" s="409"/>
      <c r="S816" s="44"/>
      <c r="T816" s="44"/>
      <c r="U816" s="44"/>
      <c r="V816" s="44"/>
      <c r="W816" s="44"/>
      <c r="X816" s="44"/>
      <c r="Y816" s="44"/>
      <c r="Z816" s="44"/>
      <c r="AA816" s="44"/>
      <c r="AB816" s="44"/>
      <c r="AC816" s="44"/>
      <c r="AD816" s="44"/>
      <c r="AP816"/>
      <c r="AQ816"/>
      <c r="AX816"/>
    </row>
    <row r="817" spans="18:50">
      <c r="R817" s="409"/>
      <c r="S817" s="44"/>
      <c r="T817" s="44"/>
      <c r="U817" s="44"/>
      <c r="V817" s="44"/>
      <c r="W817" s="44"/>
      <c r="X817" s="44"/>
      <c r="Y817" s="44"/>
      <c r="Z817" s="44"/>
      <c r="AA817" s="44"/>
      <c r="AB817" s="44"/>
      <c r="AC817" s="44"/>
      <c r="AD817" s="44"/>
      <c r="AP817"/>
      <c r="AQ817"/>
      <c r="AX817"/>
    </row>
    <row r="818" spans="18:50">
      <c r="R818" s="409"/>
      <c r="S818" s="44"/>
      <c r="T818" s="44"/>
      <c r="U818" s="44"/>
      <c r="V818" s="44"/>
      <c r="W818" s="44"/>
      <c r="X818" s="44"/>
      <c r="Y818" s="44"/>
      <c r="Z818" s="44"/>
      <c r="AA818" s="44"/>
      <c r="AB818" s="44"/>
      <c r="AC818" s="44"/>
      <c r="AD818" s="44"/>
      <c r="AP818"/>
      <c r="AQ818"/>
      <c r="AX818"/>
    </row>
    <row r="819" spans="18:50">
      <c r="R819" s="409"/>
      <c r="S819" s="44"/>
      <c r="T819" s="44"/>
      <c r="U819" s="44"/>
      <c r="V819" s="44"/>
      <c r="W819" s="44"/>
      <c r="X819" s="44"/>
      <c r="Y819" s="44"/>
      <c r="Z819" s="44"/>
      <c r="AA819" s="44"/>
      <c r="AB819" s="44"/>
      <c r="AC819" s="44"/>
      <c r="AD819" s="44"/>
      <c r="AP819"/>
      <c r="AQ819"/>
      <c r="AX819"/>
    </row>
    <row r="820" spans="18:50">
      <c r="R820" s="409"/>
      <c r="S820" s="44"/>
      <c r="T820" s="44"/>
      <c r="U820" s="44"/>
      <c r="V820" s="44"/>
      <c r="W820" s="44"/>
      <c r="X820" s="44"/>
      <c r="Y820" s="44"/>
      <c r="Z820" s="44"/>
      <c r="AA820" s="44"/>
      <c r="AB820" s="44"/>
      <c r="AC820" s="44"/>
      <c r="AD820" s="44"/>
      <c r="AP820"/>
      <c r="AQ820"/>
      <c r="AX820"/>
    </row>
    <row r="821" spans="18:50">
      <c r="R821" s="409"/>
      <c r="S821" s="44"/>
      <c r="T821" s="44"/>
      <c r="U821" s="44"/>
      <c r="V821" s="44"/>
      <c r="W821" s="44"/>
      <c r="X821" s="44"/>
      <c r="Y821" s="44"/>
      <c r="Z821" s="44"/>
      <c r="AA821" s="44"/>
      <c r="AB821" s="44"/>
      <c r="AC821" s="44"/>
      <c r="AD821" s="44"/>
      <c r="AP821"/>
      <c r="AQ821"/>
      <c r="AX821"/>
    </row>
    <row r="822" spans="18:50">
      <c r="R822" s="409"/>
      <c r="S822" s="44"/>
      <c r="T822" s="44"/>
      <c r="U822" s="44"/>
      <c r="V822" s="44"/>
      <c r="W822" s="44"/>
      <c r="X822" s="44"/>
      <c r="Y822" s="44"/>
      <c r="Z822" s="44"/>
      <c r="AA822" s="44"/>
      <c r="AB822" s="44"/>
      <c r="AC822" s="44"/>
      <c r="AD822" s="44"/>
      <c r="AP822"/>
      <c r="AQ822"/>
      <c r="AX822"/>
    </row>
    <row r="823" spans="18:50">
      <c r="R823" s="409"/>
      <c r="S823" s="44"/>
      <c r="T823" s="44"/>
      <c r="U823" s="44"/>
      <c r="V823" s="44"/>
      <c r="W823" s="44"/>
      <c r="X823" s="44"/>
      <c r="Y823" s="44"/>
      <c r="Z823" s="44"/>
      <c r="AA823" s="44"/>
      <c r="AB823" s="44"/>
      <c r="AC823" s="44"/>
      <c r="AD823" s="44"/>
      <c r="AP823"/>
      <c r="AQ823"/>
      <c r="AX823"/>
    </row>
    <row r="824" spans="18:50">
      <c r="R824" s="409"/>
      <c r="S824" s="44"/>
      <c r="T824" s="44"/>
      <c r="U824" s="44"/>
      <c r="V824" s="44"/>
      <c r="W824" s="44"/>
      <c r="X824" s="44"/>
      <c r="Y824" s="44"/>
      <c r="Z824" s="44"/>
      <c r="AA824" s="44"/>
      <c r="AB824" s="44"/>
      <c r="AC824" s="44"/>
      <c r="AD824" s="44"/>
      <c r="AP824"/>
      <c r="AQ824"/>
      <c r="AX824"/>
    </row>
    <row r="825" spans="18:50">
      <c r="R825" s="409"/>
      <c r="S825" s="44"/>
      <c r="T825" s="44"/>
      <c r="U825" s="44"/>
      <c r="V825" s="44"/>
      <c r="W825" s="44"/>
      <c r="X825" s="44"/>
      <c r="Y825" s="44"/>
      <c r="Z825" s="44"/>
      <c r="AA825" s="44"/>
      <c r="AB825" s="44"/>
      <c r="AC825" s="44"/>
      <c r="AD825" s="44"/>
      <c r="AP825"/>
      <c r="AQ825"/>
      <c r="AX825"/>
    </row>
    <row r="826" spans="18:50">
      <c r="R826" s="409"/>
      <c r="S826" s="44"/>
      <c r="T826" s="44"/>
      <c r="U826" s="44"/>
      <c r="V826" s="44"/>
      <c r="W826" s="44"/>
      <c r="X826" s="44"/>
      <c r="Y826" s="44"/>
      <c r="Z826" s="44"/>
      <c r="AA826" s="44"/>
      <c r="AB826" s="44"/>
      <c r="AC826" s="44"/>
      <c r="AD826" s="44"/>
      <c r="AP826"/>
      <c r="AQ826"/>
      <c r="AX826"/>
    </row>
    <row r="827" spans="18:50">
      <c r="R827" s="409"/>
      <c r="S827" s="44"/>
      <c r="T827" s="44"/>
      <c r="U827" s="44"/>
      <c r="V827" s="44"/>
      <c r="W827" s="44"/>
      <c r="X827" s="44"/>
      <c r="Y827" s="44"/>
      <c r="Z827" s="44"/>
      <c r="AA827" s="44"/>
      <c r="AB827" s="44"/>
      <c r="AC827" s="44"/>
      <c r="AD827" s="44"/>
      <c r="AP827"/>
      <c r="AQ827"/>
      <c r="AX827"/>
    </row>
    <row r="828" spans="18:50">
      <c r="R828" s="409"/>
      <c r="S828" s="44"/>
      <c r="T828" s="44"/>
      <c r="U828" s="44"/>
      <c r="V828" s="44"/>
      <c r="W828" s="44"/>
      <c r="X828" s="44"/>
      <c r="Y828" s="44"/>
      <c r="Z828" s="44"/>
      <c r="AA828" s="44"/>
      <c r="AB828" s="44"/>
      <c r="AC828" s="44"/>
      <c r="AD828" s="44"/>
      <c r="AP828"/>
      <c r="AQ828"/>
      <c r="AX828"/>
    </row>
    <row r="829" spans="18:50">
      <c r="R829" s="409"/>
      <c r="S829" s="44"/>
      <c r="T829" s="44"/>
      <c r="U829" s="44"/>
      <c r="V829" s="44"/>
      <c r="W829" s="44"/>
      <c r="X829" s="44"/>
      <c r="Y829" s="44"/>
      <c r="Z829" s="44"/>
      <c r="AA829" s="44"/>
      <c r="AB829" s="44"/>
      <c r="AC829" s="44"/>
      <c r="AD829" s="44"/>
      <c r="AP829"/>
      <c r="AQ829"/>
      <c r="AX829"/>
    </row>
    <row r="830" spans="18:50">
      <c r="R830" s="409"/>
      <c r="S830" s="44"/>
      <c r="T830" s="44"/>
      <c r="U830" s="44"/>
      <c r="V830" s="44"/>
      <c r="W830" s="44"/>
      <c r="X830" s="44"/>
      <c r="Y830" s="44"/>
      <c r="Z830" s="44"/>
      <c r="AA830" s="44"/>
      <c r="AB830" s="44"/>
      <c r="AC830" s="44"/>
      <c r="AD830" s="44"/>
      <c r="AP830"/>
      <c r="AQ830"/>
      <c r="AX830"/>
    </row>
    <row r="831" spans="18:50">
      <c r="R831" s="409"/>
      <c r="S831" s="44"/>
      <c r="T831" s="44"/>
      <c r="U831" s="44"/>
      <c r="V831" s="44"/>
      <c r="W831" s="44"/>
      <c r="X831" s="44"/>
      <c r="Y831" s="44"/>
      <c r="Z831" s="44"/>
      <c r="AA831" s="44"/>
      <c r="AB831" s="44"/>
      <c r="AC831" s="44"/>
      <c r="AD831" s="44"/>
      <c r="AP831"/>
      <c r="AQ831"/>
      <c r="AX831"/>
    </row>
    <row r="832" spans="18:50">
      <c r="R832" s="409"/>
      <c r="S832" s="44"/>
      <c r="T832" s="44"/>
      <c r="U832" s="44"/>
      <c r="V832" s="44"/>
      <c r="W832" s="44"/>
      <c r="X832" s="44"/>
      <c r="Y832" s="44"/>
      <c r="Z832" s="44"/>
      <c r="AA832" s="44"/>
      <c r="AB832" s="44"/>
      <c r="AC832" s="44"/>
      <c r="AD832" s="44"/>
      <c r="AP832"/>
      <c r="AQ832"/>
      <c r="AX832"/>
    </row>
    <row r="833" spans="18:50">
      <c r="R833" s="409"/>
      <c r="S833" s="44"/>
      <c r="T833" s="44"/>
      <c r="U833" s="44"/>
      <c r="V833" s="44"/>
      <c r="W833" s="44"/>
      <c r="X833" s="44"/>
      <c r="Y833" s="44"/>
      <c r="Z833" s="44"/>
      <c r="AA833" s="44"/>
      <c r="AB833" s="44"/>
      <c r="AC833" s="44"/>
      <c r="AD833" s="44"/>
      <c r="AP833"/>
      <c r="AQ833"/>
      <c r="AX833"/>
    </row>
    <row r="834" spans="18:50">
      <c r="R834" s="409"/>
      <c r="S834" s="44"/>
      <c r="T834" s="44"/>
      <c r="U834" s="44"/>
      <c r="V834" s="44"/>
      <c r="W834" s="44"/>
      <c r="X834" s="44"/>
      <c r="Y834" s="44"/>
      <c r="Z834" s="44"/>
      <c r="AA834" s="44"/>
      <c r="AB834" s="44"/>
      <c r="AC834" s="44"/>
      <c r="AD834" s="44"/>
      <c r="AP834"/>
      <c r="AQ834"/>
      <c r="AX834"/>
    </row>
    <row r="835" spans="18:50">
      <c r="R835" s="409"/>
      <c r="S835" s="44"/>
      <c r="T835" s="44"/>
      <c r="U835" s="44"/>
      <c r="V835" s="44"/>
      <c r="W835" s="44"/>
      <c r="X835" s="44"/>
      <c r="Y835" s="44"/>
      <c r="Z835" s="44"/>
      <c r="AA835" s="44"/>
      <c r="AB835" s="44"/>
      <c r="AC835" s="44"/>
      <c r="AD835" s="44"/>
      <c r="AP835"/>
      <c r="AQ835"/>
      <c r="AX835"/>
    </row>
    <row r="836" spans="18:50">
      <c r="R836" s="409"/>
      <c r="S836" s="44"/>
      <c r="T836" s="44"/>
      <c r="U836" s="44"/>
      <c r="V836" s="44"/>
      <c r="W836" s="44"/>
      <c r="X836" s="44"/>
      <c r="Y836" s="44"/>
      <c r="Z836" s="44"/>
      <c r="AA836" s="44"/>
      <c r="AB836" s="44"/>
      <c r="AC836" s="44"/>
      <c r="AD836" s="44"/>
      <c r="AP836"/>
      <c r="AQ836"/>
      <c r="AX836"/>
    </row>
    <row r="837" spans="18:50">
      <c r="R837" s="409"/>
      <c r="S837" s="44"/>
      <c r="T837" s="44"/>
      <c r="U837" s="44"/>
      <c r="V837" s="44"/>
      <c r="W837" s="44"/>
      <c r="X837" s="44"/>
      <c r="Y837" s="44"/>
      <c r="Z837" s="44"/>
      <c r="AA837" s="44"/>
      <c r="AB837" s="44"/>
      <c r="AC837" s="44"/>
      <c r="AD837" s="44"/>
      <c r="AP837"/>
      <c r="AQ837"/>
      <c r="AX837"/>
    </row>
    <row r="838" spans="18:50">
      <c r="R838" s="409"/>
      <c r="S838" s="44"/>
      <c r="T838" s="44"/>
      <c r="U838" s="44"/>
      <c r="V838" s="44"/>
      <c r="W838" s="44"/>
      <c r="X838" s="44"/>
      <c r="Y838" s="44"/>
      <c r="Z838" s="44"/>
      <c r="AA838" s="44"/>
      <c r="AB838" s="44"/>
      <c r="AC838" s="44"/>
      <c r="AD838" s="44"/>
      <c r="AP838"/>
      <c r="AQ838"/>
      <c r="AX838"/>
    </row>
    <row r="839" spans="18:50">
      <c r="R839" s="409"/>
      <c r="S839" s="44"/>
      <c r="T839" s="44"/>
      <c r="U839" s="44"/>
      <c r="V839" s="44"/>
      <c r="W839" s="44"/>
      <c r="X839" s="44"/>
      <c r="Y839" s="44"/>
      <c r="Z839" s="44"/>
      <c r="AA839" s="44"/>
      <c r="AB839" s="44"/>
      <c r="AC839" s="44"/>
      <c r="AD839" s="44"/>
      <c r="AP839"/>
      <c r="AQ839"/>
      <c r="AX839"/>
    </row>
    <row r="840" spans="18:50">
      <c r="R840" s="409"/>
      <c r="S840" s="44"/>
      <c r="T840" s="44"/>
      <c r="U840" s="44"/>
      <c r="V840" s="44"/>
      <c r="W840" s="44"/>
      <c r="X840" s="44"/>
      <c r="Y840" s="44"/>
      <c r="Z840" s="44"/>
      <c r="AA840" s="44"/>
      <c r="AB840" s="44"/>
      <c r="AC840" s="44"/>
      <c r="AD840" s="44"/>
      <c r="AP840"/>
      <c r="AQ840"/>
      <c r="AX840"/>
    </row>
    <row r="841" spans="18:50">
      <c r="R841" s="409"/>
      <c r="S841" s="44"/>
      <c r="T841" s="44"/>
      <c r="U841" s="44"/>
      <c r="V841" s="44"/>
      <c r="W841" s="44"/>
      <c r="X841" s="44"/>
      <c r="Y841" s="44"/>
      <c r="Z841" s="44"/>
      <c r="AA841" s="44"/>
      <c r="AB841" s="44"/>
      <c r="AC841" s="44"/>
      <c r="AD841" s="44"/>
      <c r="AP841"/>
      <c r="AQ841"/>
      <c r="AX841"/>
    </row>
    <row r="842" spans="18:50">
      <c r="R842" s="409"/>
      <c r="S842" s="44"/>
      <c r="T842" s="44"/>
      <c r="U842" s="44"/>
      <c r="V842" s="44"/>
      <c r="W842" s="44"/>
      <c r="X842" s="44"/>
      <c r="Y842" s="44"/>
      <c r="Z842" s="44"/>
      <c r="AA842" s="44"/>
      <c r="AB842" s="44"/>
      <c r="AC842" s="44"/>
      <c r="AD842" s="44"/>
      <c r="AP842"/>
      <c r="AQ842"/>
      <c r="AX842"/>
    </row>
    <row r="843" spans="18:50">
      <c r="R843" s="409"/>
      <c r="S843" s="44"/>
      <c r="T843" s="44"/>
      <c r="U843" s="44"/>
      <c r="V843" s="44"/>
      <c r="W843" s="44"/>
      <c r="X843" s="44"/>
      <c r="Y843" s="44"/>
      <c r="Z843" s="44"/>
      <c r="AA843" s="44"/>
      <c r="AB843" s="44"/>
      <c r="AC843" s="44"/>
      <c r="AD843" s="44"/>
      <c r="AP843"/>
      <c r="AQ843"/>
      <c r="AX843"/>
    </row>
    <row r="844" spans="18:50">
      <c r="R844" s="409"/>
      <c r="S844" s="44"/>
      <c r="T844" s="44"/>
      <c r="U844" s="44"/>
      <c r="V844" s="44"/>
      <c r="W844" s="44"/>
      <c r="X844" s="44"/>
      <c r="Y844" s="44"/>
      <c r="Z844" s="44"/>
      <c r="AA844" s="44"/>
      <c r="AB844" s="44"/>
      <c r="AC844" s="44"/>
      <c r="AD844" s="44"/>
      <c r="AP844"/>
      <c r="AQ844"/>
      <c r="AX844"/>
    </row>
    <row r="845" spans="18:50">
      <c r="R845" s="409"/>
      <c r="S845" s="44"/>
      <c r="T845" s="44"/>
      <c r="U845" s="44"/>
      <c r="V845" s="44"/>
      <c r="W845" s="44"/>
      <c r="X845" s="44"/>
      <c r="Y845" s="44"/>
      <c r="Z845" s="44"/>
      <c r="AA845" s="44"/>
      <c r="AB845" s="44"/>
      <c r="AC845" s="44"/>
      <c r="AD845" s="44"/>
      <c r="AP845"/>
      <c r="AQ845"/>
      <c r="AX845"/>
    </row>
    <row r="846" spans="18:50">
      <c r="R846" s="409"/>
      <c r="S846" s="44"/>
      <c r="T846" s="44"/>
      <c r="U846" s="44"/>
      <c r="V846" s="44"/>
      <c r="W846" s="44"/>
      <c r="X846" s="44"/>
      <c r="Y846" s="44"/>
      <c r="Z846" s="44"/>
      <c r="AA846" s="44"/>
      <c r="AB846" s="44"/>
      <c r="AC846" s="44"/>
      <c r="AD846" s="44"/>
      <c r="AP846"/>
      <c r="AQ846"/>
      <c r="AX846"/>
    </row>
    <row r="847" spans="18:50">
      <c r="R847" s="409"/>
      <c r="S847" s="44"/>
      <c r="T847" s="44"/>
      <c r="U847" s="44"/>
      <c r="V847" s="44"/>
      <c r="W847" s="44"/>
      <c r="X847" s="44"/>
      <c r="Y847" s="44"/>
      <c r="Z847" s="44"/>
      <c r="AA847" s="44"/>
      <c r="AB847" s="44"/>
      <c r="AC847" s="44"/>
      <c r="AD847" s="44"/>
      <c r="AP847"/>
      <c r="AQ847"/>
      <c r="AX847"/>
    </row>
    <row r="848" spans="18:50">
      <c r="R848" s="409"/>
      <c r="S848" s="44"/>
      <c r="T848" s="44"/>
      <c r="U848" s="44"/>
      <c r="V848" s="44"/>
      <c r="W848" s="44"/>
      <c r="X848" s="44"/>
      <c r="Y848" s="44"/>
      <c r="Z848" s="44"/>
      <c r="AA848" s="44"/>
      <c r="AB848" s="44"/>
      <c r="AC848" s="44"/>
      <c r="AD848" s="44"/>
      <c r="AP848"/>
      <c r="AQ848"/>
      <c r="AX848"/>
    </row>
    <row r="849" spans="18:50">
      <c r="R849" s="409"/>
      <c r="S849" s="44"/>
      <c r="T849" s="44"/>
      <c r="U849" s="44"/>
      <c r="V849" s="44"/>
      <c r="W849" s="44"/>
      <c r="X849" s="44"/>
      <c r="Y849" s="44"/>
      <c r="Z849" s="44"/>
      <c r="AA849" s="44"/>
      <c r="AB849" s="44"/>
      <c r="AC849" s="44"/>
      <c r="AD849" s="44"/>
      <c r="AP849"/>
      <c r="AQ849"/>
      <c r="AX849"/>
    </row>
    <row r="850" spans="18:50">
      <c r="R850" s="409"/>
      <c r="S850" s="44"/>
      <c r="T850" s="44"/>
      <c r="U850" s="44"/>
      <c r="V850" s="44"/>
      <c r="W850" s="44"/>
      <c r="X850" s="44"/>
      <c r="Y850" s="44"/>
      <c r="Z850" s="44"/>
      <c r="AA850" s="44"/>
      <c r="AB850" s="44"/>
      <c r="AC850" s="44"/>
      <c r="AD850" s="44"/>
      <c r="AP850"/>
      <c r="AQ850"/>
      <c r="AX850"/>
    </row>
    <row r="851" spans="18:50">
      <c r="R851" s="409"/>
      <c r="S851" s="44"/>
      <c r="T851" s="44"/>
      <c r="U851" s="44"/>
      <c r="V851" s="44"/>
      <c r="W851" s="44"/>
      <c r="X851" s="44"/>
      <c r="Y851" s="44"/>
      <c r="Z851" s="44"/>
      <c r="AA851" s="44"/>
      <c r="AB851" s="44"/>
      <c r="AC851" s="44"/>
      <c r="AD851" s="44"/>
      <c r="AP851"/>
      <c r="AQ851"/>
      <c r="AX851"/>
    </row>
    <row r="852" spans="18:50">
      <c r="R852" s="409"/>
      <c r="S852" s="44"/>
      <c r="T852" s="44"/>
      <c r="U852" s="44"/>
      <c r="V852" s="44"/>
      <c r="W852" s="44"/>
      <c r="X852" s="44"/>
      <c r="Y852" s="44"/>
      <c r="Z852" s="44"/>
      <c r="AA852" s="44"/>
      <c r="AB852" s="44"/>
      <c r="AC852" s="44"/>
      <c r="AD852" s="44"/>
      <c r="AP852"/>
      <c r="AQ852"/>
      <c r="AX852"/>
    </row>
    <row r="853" spans="18:50">
      <c r="R853" s="409"/>
      <c r="S853" s="44"/>
      <c r="T853" s="44"/>
      <c r="U853" s="44"/>
      <c r="V853" s="44"/>
      <c r="W853" s="44"/>
      <c r="X853" s="44"/>
      <c r="Y853" s="44"/>
      <c r="Z853" s="44"/>
      <c r="AA853" s="44"/>
      <c r="AB853" s="44"/>
      <c r="AC853" s="44"/>
      <c r="AD853" s="44"/>
      <c r="AP853"/>
      <c r="AQ853"/>
      <c r="AX853"/>
    </row>
    <row r="854" spans="18:50">
      <c r="R854" s="409"/>
      <c r="S854" s="44"/>
      <c r="T854" s="44"/>
      <c r="U854" s="44"/>
      <c r="V854" s="44"/>
      <c r="W854" s="44"/>
      <c r="X854" s="44"/>
      <c r="Y854" s="44"/>
      <c r="Z854" s="44"/>
      <c r="AA854" s="44"/>
      <c r="AB854" s="44"/>
      <c r="AC854" s="44"/>
      <c r="AD854" s="44"/>
      <c r="AP854"/>
      <c r="AQ854"/>
      <c r="AX854"/>
    </row>
    <row r="855" spans="18:50">
      <c r="R855" s="409"/>
      <c r="S855" s="44"/>
      <c r="T855" s="44"/>
      <c r="U855" s="44"/>
      <c r="V855" s="44"/>
      <c r="W855" s="44"/>
      <c r="X855" s="44"/>
      <c r="Y855" s="44"/>
      <c r="Z855" s="44"/>
      <c r="AA855" s="44"/>
      <c r="AB855" s="44"/>
      <c r="AC855" s="44"/>
      <c r="AD855" s="44"/>
      <c r="AP855"/>
      <c r="AQ855"/>
      <c r="AX855"/>
    </row>
    <row r="856" spans="18:50">
      <c r="R856" s="409"/>
      <c r="S856" s="44"/>
      <c r="T856" s="44"/>
      <c r="U856" s="44"/>
      <c r="V856" s="44"/>
      <c r="W856" s="44"/>
      <c r="X856" s="44"/>
      <c r="Y856" s="44"/>
      <c r="Z856" s="44"/>
      <c r="AA856" s="44"/>
      <c r="AB856" s="44"/>
      <c r="AC856" s="44"/>
      <c r="AD856" s="44"/>
      <c r="AP856"/>
      <c r="AQ856"/>
      <c r="AX856"/>
    </row>
    <row r="857" spans="18:50">
      <c r="R857" s="409"/>
      <c r="S857" s="44"/>
      <c r="T857" s="44"/>
      <c r="U857" s="44"/>
      <c r="V857" s="44"/>
      <c r="W857" s="44"/>
      <c r="X857" s="44"/>
      <c r="Y857" s="44"/>
      <c r="Z857" s="44"/>
      <c r="AA857" s="44"/>
      <c r="AB857" s="44"/>
      <c r="AC857" s="44"/>
      <c r="AD857" s="44"/>
      <c r="AP857"/>
      <c r="AQ857"/>
      <c r="AX857"/>
    </row>
    <row r="858" spans="18:50">
      <c r="R858" s="409"/>
      <c r="S858" s="44"/>
      <c r="T858" s="44"/>
      <c r="U858" s="44"/>
      <c r="V858" s="44"/>
      <c r="W858" s="44"/>
      <c r="X858" s="44"/>
      <c r="Y858" s="44"/>
      <c r="Z858" s="44"/>
      <c r="AA858" s="44"/>
      <c r="AB858" s="44"/>
      <c r="AC858" s="44"/>
      <c r="AD858" s="44"/>
      <c r="AP858"/>
      <c r="AQ858"/>
      <c r="AX858"/>
    </row>
    <row r="859" spans="18:50">
      <c r="R859" s="409"/>
      <c r="S859" s="44"/>
      <c r="T859" s="44"/>
      <c r="U859" s="44"/>
      <c r="V859" s="44"/>
      <c r="W859" s="44"/>
      <c r="X859" s="44"/>
      <c r="Y859" s="44"/>
      <c r="Z859" s="44"/>
      <c r="AA859" s="44"/>
      <c r="AB859" s="44"/>
      <c r="AC859" s="44"/>
      <c r="AD859" s="44"/>
      <c r="AP859"/>
      <c r="AQ859"/>
      <c r="AX859"/>
    </row>
    <row r="860" spans="18:50">
      <c r="R860" s="409"/>
      <c r="S860" s="44"/>
      <c r="T860" s="44"/>
      <c r="U860" s="44"/>
      <c r="V860" s="44"/>
      <c r="W860" s="44"/>
      <c r="X860" s="44"/>
      <c r="Y860" s="44"/>
      <c r="Z860" s="44"/>
      <c r="AA860" s="44"/>
      <c r="AB860" s="44"/>
      <c r="AC860" s="44"/>
      <c r="AD860" s="44"/>
      <c r="AP860"/>
      <c r="AQ860"/>
      <c r="AX860"/>
    </row>
    <row r="861" spans="18:50">
      <c r="R861" s="409"/>
      <c r="S861" s="44"/>
      <c r="T861" s="44"/>
      <c r="U861" s="44"/>
      <c r="V861" s="44"/>
      <c r="W861" s="44"/>
      <c r="X861" s="44"/>
      <c r="Y861" s="44"/>
      <c r="Z861" s="44"/>
      <c r="AA861" s="44"/>
      <c r="AB861" s="44"/>
      <c r="AC861" s="44"/>
      <c r="AD861" s="44"/>
      <c r="AP861"/>
      <c r="AQ861"/>
      <c r="AX861"/>
    </row>
    <row r="862" spans="18:50">
      <c r="R862" s="409"/>
      <c r="S862" s="44"/>
      <c r="T862" s="44"/>
      <c r="U862" s="44"/>
      <c r="V862" s="44"/>
      <c r="W862" s="44"/>
      <c r="X862" s="44"/>
      <c r="Y862" s="44"/>
      <c r="Z862" s="44"/>
      <c r="AA862" s="44"/>
      <c r="AB862" s="44"/>
      <c r="AC862" s="44"/>
      <c r="AD862" s="44"/>
      <c r="AP862"/>
      <c r="AQ862"/>
      <c r="AX862"/>
    </row>
    <row r="863" spans="18:50">
      <c r="R863" s="409"/>
      <c r="S863" s="44"/>
      <c r="T863" s="44"/>
      <c r="U863" s="44"/>
      <c r="V863" s="44"/>
      <c r="W863" s="44"/>
      <c r="X863" s="44"/>
      <c r="Y863" s="44"/>
      <c r="Z863" s="44"/>
      <c r="AA863" s="44"/>
      <c r="AB863" s="44"/>
      <c r="AC863" s="44"/>
      <c r="AD863" s="44"/>
      <c r="AP863"/>
      <c r="AQ863"/>
      <c r="AX863"/>
    </row>
    <row r="864" spans="18:50">
      <c r="R864" s="409"/>
      <c r="S864" s="44"/>
      <c r="T864" s="44"/>
      <c r="U864" s="44"/>
      <c r="V864" s="44"/>
      <c r="W864" s="44"/>
      <c r="X864" s="44"/>
      <c r="Y864" s="44"/>
      <c r="Z864" s="44"/>
      <c r="AA864" s="44"/>
      <c r="AB864" s="44"/>
      <c r="AC864" s="44"/>
      <c r="AD864" s="44"/>
      <c r="AP864"/>
      <c r="AQ864"/>
      <c r="AX864"/>
    </row>
    <row r="865" spans="18:50">
      <c r="R865" s="409"/>
      <c r="S865" s="44"/>
      <c r="T865" s="44"/>
      <c r="U865" s="44"/>
      <c r="V865" s="44"/>
      <c r="W865" s="44"/>
      <c r="X865" s="44"/>
      <c r="Y865" s="44"/>
      <c r="Z865" s="44"/>
      <c r="AA865" s="44"/>
      <c r="AB865" s="44"/>
      <c r="AC865" s="44"/>
      <c r="AD865" s="44"/>
      <c r="AP865"/>
      <c r="AQ865"/>
      <c r="AX865"/>
    </row>
    <row r="866" spans="18:50">
      <c r="R866" s="409"/>
      <c r="S866" s="44"/>
      <c r="T866" s="44"/>
      <c r="U866" s="44"/>
      <c r="V866" s="44"/>
      <c r="W866" s="44"/>
      <c r="X866" s="44"/>
      <c r="Y866" s="44"/>
      <c r="Z866" s="44"/>
      <c r="AA866" s="44"/>
      <c r="AB866" s="44"/>
      <c r="AC866" s="44"/>
      <c r="AD866" s="44"/>
      <c r="AP866"/>
      <c r="AQ866"/>
      <c r="AX866"/>
    </row>
    <row r="867" spans="18:50">
      <c r="R867" s="409"/>
      <c r="S867" s="44"/>
      <c r="T867" s="44"/>
      <c r="U867" s="44"/>
      <c r="V867" s="44"/>
      <c r="W867" s="44"/>
      <c r="X867" s="44"/>
      <c r="Y867" s="44"/>
      <c r="Z867" s="44"/>
      <c r="AA867" s="44"/>
      <c r="AB867" s="44"/>
      <c r="AC867" s="44"/>
      <c r="AD867" s="44"/>
      <c r="AP867"/>
      <c r="AQ867"/>
      <c r="AX867"/>
    </row>
    <row r="868" spans="18:50">
      <c r="R868" s="409"/>
      <c r="S868" s="44"/>
      <c r="T868" s="44"/>
      <c r="U868" s="44"/>
      <c r="V868" s="44"/>
      <c r="W868" s="44"/>
      <c r="X868" s="44"/>
      <c r="Y868" s="44"/>
      <c r="Z868" s="44"/>
      <c r="AA868" s="44"/>
      <c r="AB868" s="44"/>
      <c r="AC868" s="44"/>
      <c r="AD868" s="44"/>
      <c r="AP868"/>
      <c r="AQ868"/>
      <c r="AX868"/>
    </row>
    <row r="869" spans="18:50">
      <c r="R869" s="409"/>
      <c r="S869" s="44"/>
      <c r="T869" s="44"/>
      <c r="U869" s="44"/>
      <c r="V869" s="44"/>
      <c r="W869" s="44"/>
      <c r="X869" s="44"/>
      <c r="Y869" s="44"/>
      <c r="Z869" s="44"/>
      <c r="AA869" s="44"/>
      <c r="AB869" s="44"/>
      <c r="AC869" s="44"/>
      <c r="AD869" s="44"/>
      <c r="AP869"/>
      <c r="AQ869"/>
      <c r="AX869"/>
    </row>
    <row r="870" spans="18:50">
      <c r="R870" s="409"/>
      <c r="S870" s="44"/>
      <c r="T870" s="44"/>
      <c r="U870" s="44"/>
      <c r="V870" s="44"/>
      <c r="W870" s="44"/>
      <c r="X870" s="44"/>
      <c r="Y870" s="44"/>
      <c r="Z870" s="44"/>
      <c r="AA870" s="44"/>
      <c r="AB870" s="44"/>
      <c r="AC870" s="44"/>
      <c r="AD870" s="44"/>
      <c r="AP870"/>
      <c r="AQ870"/>
      <c r="AX870"/>
    </row>
    <row r="871" spans="18:50">
      <c r="R871" s="409"/>
      <c r="S871" s="44"/>
      <c r="T871" s="44"/>
      <c r="U871" s="44"/>
      <c r="V871" s="44"/>
      <c r="W871" s="44"/>
      <c r="X871" s="44"/>
      <c r="Y871" s="44"/>
      <c r="Z871" s="44"/>
      <c r="AA871" s="44"/>
      <c r="AB871" s="44"/>
      <c r="AC871" s="44"/>
      <c r="AD871" s="44"/>
      <c r="AP871"/>
      <c r="AQ871"/>
      <c r="AX871"/>
    </row>
    <row r="872" spans="18:50">
      <c r="R872" s="409"/>
      <c r="S872" s="44"/>
      <c r="T872" s="44"/>
      <c r="U872" s="44"/>
      <c r="V872" s="44"/>
      <c r="W872" s="44"/>
      <c r="X872" s="44"/>
      <c r="Y872" s="44"/>
      <c r="Z872" s="44"/>
      <c r="AA872" s="44"/>
      <c r="AB872" s="44"/>
      <c r="AC872" s="44"/>
      <c r="AD872" s="44"/>
      <c r="AP872"/>
      <c r="AQ872"/>
      <c r="AX872"/>
    </row>
    <row r="873" spans="18:50">
      <c r="R873" s="409"/>
      <c r="S873" s="44"/>
      <c r="T873" s="44"/>
      <c r="U873" s="44"/>
      <c r="V873" s="44"/>
      <c r="W873" s="44"/>
      <c r="X873" s="44"/>
      <c r="Y873" s="44"/>
      <c r="Z873" s="44"/>
      <c r="AA873" s="44"/>
      <c r="AB873" s="44"/>
      <c r="AC873" s="44"/>
      <c r="AD873" s="44"/>
      <c r="AP873"/>
      <c r="AQ873"/>
      <c r="AX873"/>
    </row>
    <row r="874" spans="18:50">
      <c r="R874" s="409"/>
      <c r="S874" s="44"/>
      <c r="T874" s="44"/>
      <c r="U874" s="44"/>
      <c r="V874" s="44"/>
      <c r="W874" s="44"/>
      <c r="X874" s="44"/>
      <c r="Y874" s="44"/>
      <c r="Z874" s="44"/>
      <c r="AA874" s="44"/>
      <c r="AB874" s="44"/>
      <c r="AC874" s="44"/>
      <c r="AD874" s="44"/>
      <c r="AP874"/>
      <c r="AQ874"/>
      <c r="AX874"/>
    </row>
    <row r="875" spans="18:50">
      <c r="R875" s="409"/>
      <c r="S875" s="44"/>
      <c r="T875" s="44"/>
      <c r="U875" s="44"/>
      <c r="V875" s="44"/>
      <c r="W875" s="44"/>
      <c r="X875" s="44"/>
      <c r="Y875" s="44"/>
      <c r="Z875" s="44"/>
      <c r="AA875" s="44"/>
      <c r="AB875" s="44"/>
      <c r="AC875" s="44"/>
      <c r="AD875" s="44"/>
      <c r="AP875"/>
      <c r="AQ875"/>
      <c r="AX875"/>
    </row>
    <row r="876" spans="18:50">
      <c r="R876" s="409"/>
      <c r="S876" s="44"/>
      <c r="T876" s="44"/>
      <c r="U876" s="44"/>
      <c r="V876" s="44"/>
      <c r="W876" s="44"/>
      <c r="X876" s="44"/>
      <c r="Y876" s="44"/>
      <c r="Z876" s="44"/>
      <c r="AA876" s="44"/>
      <c r="AB876" s="44"/>
      <c r="AC876" s="44"/>
      <c r="AD876" s="44"/>
      <c r="AP876"/>
      <c r="AQ876"/>
      <c r="AX876"/>
    </row>
    <row r="877" spans="18:50">
      <c r="R877" s="409"/>
      <c r="S877" s="44"/>
      <c r="T877" s="44"/>
      <c r="U877" s="44"/>
      <c r="V877" s="44"/>
      <c r="W877" s="44"/>
      <c r="X877" s="44"/>
      <c r="Y877" s="44"/>
      <c r="Z877" s="44"/>
      <c r="AA877" s="44"/>
      <c r="AB877" s="44"/>
      <c r="AC877" s="44"/>
      <c r="AD877" s="44"/>
      <c r="AP877"/>
      <c r="AQ877"/>
      <c r="AX877"/>
    </row>
    <row r="878" spans="18:50">
      <c r="R878" s="409"/>
      <c r="S878" s="44"/>
      <c r="T878" s="44"/>
      <c r="U878" s="44"/>
      <c r="V878" s="44"/>
      <c r="W878" s="44"/>
      <c r="X878" s="44"/>
      <c r="Y878" s="44"/>
      <c r="Z878" s="44"/>
      <c r="AA878" s="44"/>
      <c r="AB878" s="44"/>
      <c r="AC878" s="44"/>
      <c r="AD878" s="44"/>
      <c r="AP878"/>
      <c r="AQ878"/>
      <c r="AX878"/>
    </row>
    <row r="879" spans="18:50">
      <c r="R879" s="409"/>
      <c r="S879" s="44"/>
      <c r="T879" s="44"/>
      <c r="U879" s="44"/>
      <c r="V879" s="44"/>
      <c r="W879" s="44"/>
      <c r="X879" s="44"/>
      <c r="Y879" s="44"/>
      <c r="Z879" s="44"/>
      <c r="AA879" s="44"/>
      <c r="AB879" s="44"/>
      <c r="AC879" s="44"/>
      <c r="AD879" s="44"/>
      <c r="AP879"/>
      <c r="AQ879"/>
      <c r="AX879"/>
    </row>
    <row r="880" spans="18:50">
      <c r="R880" s="409"/>
      <c r="S880" s="44"/>
      <c r="T880" s="44"/>
      <c r="U880" s="44"/>
      <c r="V880" s="44"/>
      <c r="W880" s="44"/>
      <c r="X880" s="44"/>
      <c r="Y880" s="44"/>
      <c r="Z880" s="44"/>
      <c r="AA880" s="44"/>
      <c r="AB880" s="44"/>
      <c r="AC880" s="44"/>
      <c r="AD880" s="44"/>
      <c r="AP880"/>
      <c r="AQ880"/>
      <c r="AX880"/>
    </row>
    <row r="881" spans="18:50">
      <c r="R881" s="409"/>
      <c r="S881" s="44"/>
      <c r="T881" s="44"/>
      <c r="U881" s="44"/>
      <c r="V881" s="44"/>
      <c r="W881" s="44"/>
      <c r="X881" s="44"/>
      <c r="Y881" s="44"/>
      <c r="Z881" s="44"/>
      <c r="AA881" s="44"/>
      <c r="AB881" s="44"/>
      <c r="AC881" s="44"/>
      <c r="AD881" s="44"/>
      <c r="AP881"/>
      <c r="AQ881"/>
      <c r="AX881"/>
    </row>
    <row r="882" spans="18:50">
      <c r="R882" s="409"/>
      <c r="S882" s="44"/>
      <c r="T882" s="44"/>
      <c r="U882" s="44"/>
      <c r="V882" s="44"/>
      <c r="W882" s="44"/>
      <c r="X882" s="44"/>
      <c r="Y882" s="44"/>
      <c r="Z882" s="44"/>
      <c r="AA882" s="44"/>
      <c r="AB882" s="44"/>
      <c r="AC882" s="44"/>
      <c r="AD882" s="44"/>
      <c r="AP882"/>
      <c r="AQ882"/>
      <c r="AX882"/>
    </row>
    <row r="883" spans="18:50">
      <c r="R883" s="409"/>
      <c r="S883" s="44"/>
      <c r="T883" s="44"/>
      <c r="U883" s="44"/>
      <c r="V883" s="44"/>
      <c r="W883" s="44"/>
      <c r="X883" s="44"/>
      <c r="Y883" s="44"/>
      <c r="Z883" s="44"/>
      <c r="AA883" s="44"/>
      <c r="AB883" s="44"/>
      <c r="AC883" s="44"/>
      <c r="AD883" s="44"/>
      <c r="AP883"/>
      <c r="AQ883"/>
      <c r="AX883"/>
    </row>
    <row r="884" spans="18:50">
      <c r="R884" s="409"/>
      <c r="S884" s="44"/>
      <c r="T884" s="44"/>
      <c r="U884" s="44"/>
      <c r="V884" s="44"/>
      <c r="W884" s="44"/>
      <c r="X884" s="44"/>
      <c r="Y884" s="44"/>
      <c r="Z884" s="44"/>
      <c r="AA884" s="44"/>
      <c r="AB884" s="44"/>
      <c r="AC884" s="44"/>
      <c r="AD884" s="44"/>
      <c r="AP884"/>
      <c r="AQ884"/>
      <c r="AX884"/>
    </row>
    <row r="885" spans="18:50">
      <c r="R885" s="409"/>
      <c r="S885" s="44"/>
      <c r="T885" s="44"/>
      <c r="U885" s="44"/>
      <c r="V885" s="44"/>
      <c r="W885" s="44"/>
      <c r="X885" s="44"/>
      <c r="Y885" s="44"/>
      <c r="Z885" s="44"/>
      <c r="AA885" s="44"/>
      <c r="AB885" s="44"/>
      <c r="AC885" s="44"/>
      <c r="AD885" s="44"/>
      <c r="AP885"/>
      <c r="AQ885"/>
      <c r="AX885"/>
    </row>
    <row r="886" spans="18:50">
      <c r="R886" s="409"/>
      <c r="S886" s="44"/>
      <c r="T886" s="44"/>
      <c r="U886" s="44"/>
      <c r="V886" s="44"/>
      <c r="W886" s="44"/>
      <c r="X886" s="44"/>
      <c r="Y886" s="44"/>
      <c r="Z886" s="44"/>
      <c r="AA886" s="44"/>
      <c r="AB886" s="44"/>
      <c r="AC886" s="44"/>
      <c r="AD886" s="44"/>
      <c r="AP886"/>
      <c r="AQ886"/>
      <c r="AX886"/>
    </row>
    <row r="887" spans="18:50">
      <c r="R887" s="409"/>
      <c r="S887" s="44"/>
      <c r="T887" s="44"/>
      <c r="U887" s="44"/>
      <c r="V887" s="44"/>
      <c r="W887" s="44"/>
      <c r="X887" s="44"/>
      <c r="Y887" s="44"/>
      <c r="Z887" s="44"/>
      <c r="AA887" s="44"/>
      <c r="AB887" s="44"/>
      <c r="AC887" s="44"/>
      <c r="AD887" s="44"/>
      <c r="AP887"/>
      <c r="AQ887"/>
      <c r="AX887"/>
    </row>
    <row r="888" spans="18:50">
      <c r="R888" s="409"/>
      <c r="S888" s="44"/>
      <c r="T888" s="44"/>
      <c r="U888" s="44"/>
      <c r="V888" s="44"/>
      <c r="W888" s="44"/>
      <c r="X888" s="44"/>
      <c r="Y888" s="44"/>
      <c r="Z888" s="44"/>
      <c r="AA888" s="44"/>
      <c r="AB888" s="44"/>
      <c r="AC888" s="44"/>
      <c r="AD888" s="44"/>
      <c r="AP888"/>
      <c r="AQ888"/>
      <c r="AX888"/>
    </row>
    <row r="889" spans="18:50">
      <c r="R889" s="409"/>
      <c r="S889" s="44"/>
      <c r="T889" s="44"/>
      <c r="U889" s="44"/>
      <c r="V889" s="44"/>
      <c r="W889" s="44"/>
      <c r="X889" s="44"/>
      <c r="Y889" s="44"/>
      <c r="Z889" s="44"/>
      <c r="AA889" s="44"/>
      <c r="AB889" s="44"/>
      <c r="AC889" s="44"/>
      <c r="AD889" s="44"/>
      <c r="AP889"/>
      <c r="AQ889"/>
      <c r="AX889"/>
    </row>
    <row r="890" spans="18:50">
      <c r="R890" s="409"/>
      <c r="S890" s="44"/>
      <c r="T890" s="44"/>
      <c r="U890" s="44"/>
      <c r="V890" s="44"/>
      <c r="W890" s="44"/>
      <c r="X890" s="44"/>
      <c r="Y890" s="44"/>
      <c r="Z890" s="44"/>
      <c r="AA890" s="44"/>
      <c r="AB890" s="44"/>
      <c r="AC890" s="44"/>
      <c r="AD890" s="44"/>
      <c r="AP890"/>
      <c r="AQ890"/>
      <c r="AX890"/>
    </row>
    <row r="891" spans="18:50">
      <c r="R891" s="409"/>
      <c r="S891" s="44"/>
      <c r="T891" s="44"/>
      <c r="U891" s="44"/>
      <c r="V891" s="44"/>
      <c r="W891" s="44"/>
      <c r="X891" s="44"/>
      <c r="Y891" s="44"/>
      <c r="Z891" s="44"/>
      <c r="AA891" s="44"/>
      <c r="AB891" s="44"/>
      <c r="AC891" s="44"/>
      <c r="AD891" s="44"/>
      <c r="AP891"/>
      <c r="AQ891"/>
      <c r="AX891"/>
    </row>
    <row r="892" spans="18:50">
      <c r="R892" s="409"/>
      <c r="S892" s="44"/>
      <c r="T892" s="44"/>
      <c r="U892" s="44"/>
      <c r="V892" s="44"/>
      <c r="W892" s="44"/>
      <c r="X892" s="44"/>
      <c r="Y892" s="44"/>
      <c r="Z892" s="44"/>
      <c r="AA892" s="44"/>
      <c r="AB892" s="44"/>
      <c r="AC892" s="44"/>
      <c r="AD892" s="44"/>
      <c r="AP892"/>
      <c r="AQ892"/>
      <c r="AX892"/>
    </row>
    <row r="893" spans="18:50">
      <c r="R893" s="409"/>
      <c r="S893" s="44"/>
      <c r="T893" s="44"/>
      <c r="U893" s="44"/>
      <c r="V893" s="44"/>
      <c r="W893" s="44"/>
      <c r="X893" s="44"/>
      <c r="Y893" s="44"/>
      <c r="Z893" s="44"/>
      <c r="AA893" s="44"/>
      <c r="AB893" s="44"/>
      <c r="AC893" s="44"/>
      <c r="AD893" s="44"/>
      <c r="AP893"/>
      <c r="AQ893"/>
      <c r="AX893"/>
    </row>
    <row r="894" spans="18:50">
      <c r="R894" s="409"/>
      <c r="S894" s="44"/>
      <c r="T894" s="44"/>
      <c r="U894" s="44"/>
      <c r="V894" s="44"/>
      <c r="W894" s="44"/>
      <c r="X894" s="44"/>
      <c r="Y894" s="44"/>
      <c r="Z894" s="44"/>
      <c r="AA894" s="44"/>
      <c r="AB894" s="44"/>
      <c r="AC894" s="44"/>
      <c r="AD894" s="44"/>
      <c r="AP894"/>
      <c r="AQ894"/>
      <c r="AX894"/>
    </row>
    <row r="895" spans="18:50">
      <c r="R895" s="409"/>
      <c r="S895" s="44"/>
      <c r="T895" s="44"/>
      <c r="U895" s="44"/>
      <c r="V895" s="44"/>
      <c r="W895" s="44"/>
      <c r="X895" s="44"/>
      <c r="Y895" s="44"/>
      <c r="Z895" s="44"/>
      <c r="AA895" s="44"/>
      <c r="AB895" s="44"/>
      <c r="AC895" s="44"/>
      <c r="AD895" s="44"/>
      <c r="AP895"/>
      <c r="AQ895"/>
      <c r="AX895"/>
    </row>
    <row r="896" spans="18:50">
      <c r="R896" s="409"/>
      <c r="S896" s="44"/>
      <c r="T896" s="44"/>
      <c r="U896" s="44"/>
      <c r="V896" s="44"/>
      <c r="W896" s="44"/>
      <c r="X896" s="44"/>
      <c r="Y896" s="44"/>
      <c r="Z896" s="44"/>
      <c r="AA896" s="44"/>
      <c r="AB896" s="44"/>
      <c r="AC896" s="44"/>
      <c r="AD896" s="44"/>
      <c r="AP896"/>
      <c r="AQ896"/>
      <c r="AX896"/>
    </row>
    <row r="897" spans="18:50">
      <c r="R897" s="409"/>
      <c r="S897" s="44"/>
      <c r="T897" s="44"/>
      <c r="U897" s="44"/>
      <c r="V897" s="44"/>
      <c r="W897" s="44"/>
      <c r="X897" s="44"/>
      <c r="Y897" s="44"/>
      <c r="Z897" s="44"/>
      <c r="AA897" s="44"/>
      <c r="AB897" s="44"/>
      <c r="AC897" s="44"/>
      <c r="AD897" s="44"/>
      <c r="AP897"/>
      <c r="AQ897"/>
      <c r="AX897"/>
    </row>
    <row r="898" spans="18:50">
      <c r="R898" s="409"/>
      <c r="S898" s="44"/>
      <c r="T898" s="44"/>
      <c r="U898" s="44"/>
      <c r="V898" s="44"/>
      <c r="W898" s="44"/>
      <c r="X898" s="44"/>
      <c r="Y898" s="44"/>
      <c r="Z898" s="44"/>
      <c r="AA898" s="44"/>
      <c r="AB898" s="44"/>
      <c r="AC898" s="44"/>
      <c r="AD898" s="44"/>
      <c r="AP898"/>
      <c r="AQ898"/>
      <c r="AX898"/>
    </row>
    <row r="899" spans="18:50">
      <c r="R899" s="409"/>
      <c r="S899" s="44"/>
      <c r="T899" s="44"/>
      <c r="U899" s="44"/>
      <c r="V899" s="44"/>
      <c r="W899" s="44"/>
      <c r="X899" s="44"/>
      <c r="Y899" s="44"/>
      <c r="Z899" s="44"/>
      <c r="AA899" s="44"/>
      <c r="AB899" s="44"/>
      <c r="AC899" s="44"/>
      <c r="AD899" s="44"/>
      <c r="AP899"/>
      <c r="AQ899"/>
      <c r="AX899"/>
    </row>
    <row r="900" spans="18:50">
      <c r="R900" s="409"/>
      <c r="S900" s="44"/>
      <c r="T900" s="44"/>
      <c r="U900" s="44"/>
      <c r="V900" s="44"/>
      <c r="W900" s="44"/>
      <c r="X900" s="44"/>
      <c r="Y900" s="44"/>
      <c r="Z900" s="44"/>
      <c r="AA900" s="44"/>
      <c r="AB900" s="44"/>
      <c r="AC900" s="44"/>
      <c r="AD900" s="44"/>
      <c r="AP900"/>
      <c r="AQ900"/>
      <c r="AX900"/>
    </row>
    <row r="901" spans="18:50">
      <c r="R901" s="409"/>
      <c r="S901" s="44"/>
      <c r="T901" s="44"/>
      <c r="U901" s="44"/>
      <c r="V901" s="44"/>
      <c r="W901" s="44"/>
      <c r="X901" s="44"/>
      <c r="Y901" s="44"/>
      <c r="Z901" s="44"/>
      <c r="AA901" s="44"/>
      <c r="AB901" s="44"/>
      <c r="AC901" s="44"/>
      <c r="AD901" s="44"/>
      <c r="AP901"/>
      <c r="AQ901"/>
      <c r="AX901"/>
    </row>
    <row r="902" spans="18:50">
      <c r="R902" s="409"/>
      <c r="S902" s="44"/>
      <c r="T902" s="44"/>
      <c r="U902" s="44"/>
      <c r="V902" s="44"/>
      <c r="W902" s="44"/>
      <c r="X902" s="44"/>
      <c r="Y902" s="44"/>
      <c r="Z902" s="44"/>
      <c r="AA902" s="44"/>
      <c r="AB902" s="44"/>
      <c r="AC902" s="44"/>
      <c r="AD902" s="44"/>
      <c r="AP902"/>
      <c r="AQ902"/>
      <c r="AX902"/>
    </row>
    <row r="903" spans="18:50">
      <c r="R903" s="409"/>
      <c r="S903" s="44"/>
      <c r="T903" s="44"/>
      <c r="U903" s="44"/>
      <c r="V903" s="44"/>
      <c r="W903" s="44"/>
      <c r="X903" s="44"/>
      <c r="Y903" s="44"/>
      <c r="Z903" s="44"/>
      <c r="AA903" s="44"/>
      <c r="AB903" s="44"/>
      <c r="AC903" s="44"/>
      <c r="AD903" s="44"/>
      <c r="AP903"/>
      <c r="AQ903"/>
      <c r="AX903"/>
    </row>
    <row r="904" spans="18:50">
      <c r="R904" s="409"/>
      <c r="S904" s="44"/>
      <c r="T904" s="44"/>
      <c r="U904" s="44"/>
      <c r="V904" s="44"/>
      <c r="W904" s="44"/>
      <c r="X904" s="44"/>
      <c r="Y904" s="44"/>
      <c r="Z904" s="44"/>
      <c r="AA904" s="44"/>
      <c r="AB904" s="44"/>
      <c r="AC904" s="44"/>
      <c r="AD904" s="44"/>
      <c r="AP904"/>
      <c r="AQ904"/>
      <c r="AX904"/>
    </row>
    <row r="905" spans="18:50">
      <c r="R905" s="409"/>
      <c r="S905" s="44"/>
      <c r="T905" s="44"/>
      <c r="U905" s="44"/>
      <c r="V905" s="44"/>
      <c r="W905" s="44"/>
      <c r="X905" s="44"/>
      <c r="Y905" s="44"/>
      <c r="Z905" s="44"/>
      <c r="AA905" s="44"/>
      <c r="AB905" s="44"/>
      <c r="AC905" s="44"/>
      <c r="AD905" s="44"/>
      <c r="AP905"/>
      <c r="AQ905"/>
      <c r="AX905"/>
    </row>
    <row r="906" spans="18:50">
      <c r="R906" s="409"/>
      <c r="S906" s="44"/>
      <c r="T906" s="44"/>
      <c r="U906" s="44"/>
      <c r="V906" s="44"/>
      <c r="W906" s="44"/>
      <c r="X906" s="44"/>
      <c r="Y906" s="44"/>
      <c r="Z906" s="44"/>
      <c r="AA906" s="44"/>
      <c r="AB906" s="44"/>
      <c r="AC906" s="44"/>
      <c r="AD906" s="44"/>
      <c r="AP906"/>
      <c r="AQ906"/>
      <c r="AX906"/>
    </row>
    <row r="907" spans="18:50">
      <c r="R907" s="409"/>
      <c r="S907" s="44"/>
      <c r="T907" s="44"/>
      <c r="U907" s="44"/>
      <c r="V907" s="44"/>
      <c r="W907" s="44"/>
      <c r="X907" s="44"/>
      <c r="Y907" s="44"/>
      <c r="Z907" s="44"/>
      <c r="AA907" s="44"/>
      <c r="AB907" s="44"/>
      <c r="AC907" s="44"/>
      <c r="AD907" s="44"/>
      <c r="AP907"/>
      <c r="AQ907"/>
      <c r="AX907"/>
    </row>
    <row r="908" spans="18:50">
      <c r="R908" s="409"/>
      <c r="S908" s="44"/>
      <c r="T908" s="44"/>
      <c r="U908" s="44"/>
      <c r="V908" s="44"/>
      <c r="W908" s="44"/>
      <c r="X908" s="44"/>
      <c r="Y908" s="44"/>
      <c r="Z908" s="44"/>
      <c r="AA908" s="44"/>
      <c r="AB908" s="44"/>
      <c r="AC908" s="44"/>
      <c r="AD908" s="44"/>
      <c r="AP908"/>
      <c r="AQ908"/>
      <c r="AX908"/>
    </row>
    <row r="909" spans="18:50">
      <c r="R909" s="409"/>
      <c r="S909" s="44"/>
      <c r="T909" s="44"/>
      <c r="U909" s="44"/>
      <c r="V909" s="44"/>
      <c r="W909" s="44"/>
      <c r="X909" s="44"/>
      <c r="Y909" s="44"/>
      <c r="Z909" s="44"/>
      <c r="AA909" s="44"/>
      <c r="AB909" s="44"/>
      <c r="AC909" s="44"/>
      <c r="AD909" s="44"/>
      <c r="AP909"/>
      <c r="AQ909"/>
      <c r="AX909"/>
    </row>
    <row r="910" spans="18:50">
      <c r="R910" s="409"/>
      <c r="S910" s="44"/>
      <c r="T910" s="44"/>
      <c r="U910" s="44"/>
      <c r="V910" s="44"/>
      <c r="W910" s="44"/>
      <c r="X910" s="44"/>
      <c r="Y910" s="44"/>
      <c r="Z910" s="44"/>
      <c r="AA910" s="44"/>
      <c r="AB910" s="44"/>
      <c r="AC910" s="44"/>
      <c r="AD910" s="44"/>
      <c r="AP910"/>
      <c r="AQ910"/>
      <c r="AX910"/>
    </row>
    <row r="911" spans="18:50">
      <c r="R911" s="409"/>
      <c r="S911" s="44"/>
      <c r="T911" s="44"/>
      <c r="U911" s="44"/>
      <c r="V911" s="44"/>
      <c r="W911" s="44"/>
      <c r="X911" s="44"/>
      <c r="Y911" s="44"/>
      <c r="Z911" s="44"/>
      <c r="AA911" s="44"/>
      <c r="AB911" s="44"/>
      <c r="AC911" s="44"/>
      <c r="AD911" s="44"/>
      <c r="AP911"/>
      <c r="AQ911"/>
      <c r="AX911"/>
    </row>
    <row r="912" spans="18:50">
      <c r="R912" s="409"/>
      <c r="S912" s="44"/>
      <c r="T912" s="44"/>
      <c r="U912" s="44"/>
      <c r="V912" s="44"/>
      <c r="W912" s="44"/>
      <c r="X912" s="44"/>
      <c r="Y912" s="44"/>
      <c r="Z912" s="44"/>
      <c r="AA912" s="44"/>
      <c r="AB912" s="44"/>
      <c r="AC912" s="44"/>
      <c r="AD912" s="44"/>
      <c r="AP912"/>
      <c r="AQ912"/>
      <c r="AX912"/>
    </row>
    <row r="913" spans="18:50">
      <c r="R913" s="409"/>
      <c r="S913" s="44"/>
      <c r="T913" s="44"/>
      <c r="U913" s="44"/>
      <c r="V913" s="44"/>
      <c r="W913" s="44"/>
      <c r="X913" s="44"/>
      <c r="Y913" s="44"/>
      <c r="Z913" s="44"/>
      <c r="AA913" s="44"/>
      <c r="AB913" s="44"/>
      <c r="AC913" s="44"/>
      <c r="AD913" s="44"/>
      <c r="AP913"/>
      <c r="AQ913"/>
      <c r="AX913"/>
    </row>
    <row r="914" spans="18:50">
      <c r="R914" s="409"/>
      <c r="S914" s="44"/>
      <c r="T914" s="44"/>
      <c r="U914" s="44"/>
      <c r="V914" s="44"/>
      <c r="W914" s="44"/>
      <c r="X914" s="44"/>
      <c r="Y914" s="44"/>
      <c r="Z914" s="44"/>
      <c r="AA914" s="44"/>
      <c r="AB914" s="44"/>
      <c r="AC914" s="44"/>
      <c r="AD914" s="44"/>
      <c r="AP914"/>
      <c r="AQ914"/>
      <c r="AX914"/>
    </row>
    <row r="915" spans="18:50">
      <c r="R915" s="409"/>
      <c r="S915" s="44"/>
      <c r="T915" s="44"/>
      <c r="U915" s="44"/>
      <c r="V915" s="44"/>
      <c r="W915" s="44"/>
      <c r="X915" s="44"/>
      <c r="Y915" s="44"/>
      <c r="Z915" s="44"/>
      <c r="AA915" s="44"/>
      <c r="AB915" s="44"/>
      <c r="AC915" s="44"/>
      <c r="AD915" s="44"/>
      <c r="AP915"/>
      <c r="AQ915"/>
      <c r="AX915"/>
    </row>
    <row r="916" spans="18:50">
      <c r="R916" s="409"/>
      <c r="S916" s="44"/>
      <c r="T916" s="44"/>
      <c r="U916" s="44"/>
      <c r="V916" s="44"/>
      <c r="W916" s="44"/>
      <c r="X916" s="44"/>
      <c r="Y916" s="44"/>
      <c r="Z916" s="44"/>
      <c r="AA916" s="44"/>
      <c r="AB916" s="44"/>
      <c r="AC916" s="44"/>
      <c r="AD916" s="44"/>
      <c r="AP916"/>
      <c r="AQ916"/>
      <c r="AX916"/>
    </row>
    <row r="917" spans="18:50">
      <c r="R917" s="409"/>
      <c r="S917" s="44"/>
      <c r="T917" s="44"/>
      <c r="U917" s="44"/>
      <c r="V917" s="44"/>
      <c r="W917" s="44"/>
      <c r="X917" s="44"/>
      <c r="Y917" s="44"/>
      <c r="Z917" s="44"/>
      <c r="AA917" s="44"/>
      <c r="AB917" s="44"/>
      <c r="AC917" s="44"/>
      <c r="AD917" s="44"/>
      <c r="AP917"/>
      <c r="AQ917"/>
      <c r="AX917"/>
    </row>
    <row r="918" spans="18:50">
      <c r="R918" s="409"/>
      <c r="S918" s="44"/>
      <c r="T918" s="44"/>
      <c r="U918" s="44"/>
      <c r="V918" s="44"/>
      <c r="W918" s="44"/>
      <c r="X918" s="44"/>
      <c r="Y918" s="44"/>
      <c r="Z918" s="44"/>
      <c r="AA918" s="44"/>
      <c r="AB918" s="44"/>
      <c r="AC918" s="44"/>
      <c r="AD918" s="44"/>
      <c r="AP918"/>
      <c r="AQ918"/>
      <c r="AX918"/>
    </row>
    <row r="919" spans="18:50">
      <c r="R919" s="409"/>
      <c r="S919" s="44"/>
      <c r="T919" s="44"/>
      <c r="U919" s="44"/>
      <c r="V919" s="44"/>
      <c r="W919" s="44"/>
      <c r="X919" s="44"/>
      <c r="Y919" s="44"/>
      <c r="Z919" s="44"/>
      <c r="AA919" s="44"/>
      <c r="AB919" s="44"/>
      <c r="AC919" s="44"/>
      <c r="AD919" s="44"/>
      <c r="AP919"/>
      <c r="AQ919"/>
      <c r="AX919"/>
    </row>
    <row r="920" spans="18:50">
      <c r="R920" s="409"/>
      <c r="S920" s="44"/>
      <c r="T920" s="44"/>
      <c r="U920" s="44"/>
      <c r="V920" s="44"/>
      <c r="W920" s="44"/>
      <c r="X920" s="44"/>
      <c r="Y920" s="44"/>
      <c r="Z920" s="44"/>
      <c r="AA920" s="44"/>
      <c r="AB920" s="44"/>
      <c r="AC920" s="44"/>
      <c r="AD920" s="44"/>
      <c r="AP920"/>
      <c r="AQ920"/>
      <c r="AX920"/>
    </row>
    <row r="921" spans="18:50">
      <c r="R921" s="409"/>
      <c r="S921" s="44"/>
      <c r="T921" s="44"/>
      <c r="U921" s="44"/>
      <c r="V921" s="44"/>
      <c r="W921" s="44"/>
      <c r="X921" s="44"/>
      <c r="Y921" s="44"/>
      <c r="Z921" s="44"/>
      <c r="AA921" s="44"/>
      <c r="AB921" s="44"/>
      <c r="AC921" s="44"/>
      <c r="AD921" s="44"/>
      <c r="AP921"/>
      <c r="AQ921"/>
      <c r="AX921"/>
    </row>
    <row r="922" spans="18:50">
      <c r="R922" s="409"/>
      <c r="S922" s="44"/>
      <c r="T922" s="44"/>
      <c r="U922" s="44"/>
      <c r="V922" s="44"/>
      <c r="W922" s="44"/>
      <c r="X922" s="44"/>
      <c r="Y922" s="44"/>
      <c r="Z922" s="44"/>
      <c r="AA922" s="44"/>
      <c r="AB922" s="44"/>
      <c r="AC922" s="44"/>
      <c r="AD922" s="44"/>
      <c r="AP922"/>
      <c r="AQ922"/>
      <c r="AX922"/>
    </row>
    <row r="923" spans="18:50">
      <c r="R923" s="409"/>
      <c r="S923" s="44"/>
      <c r="T923" s="44"/>
      <c r="U923" s="44"/>
      <c r="V923" s="44"/>
      <c r="W923" s="44"/>
      <c r="X923" s="44"/>
      <c r="Y923" s="44"/>
      <c r="Z923" s="44"/>
      <c r="AA923" s="44"/>
      <c r="AB923" s="44"/>
      <c r="AC923" s="44"/>
      <c r="AD923" s="44"/>
      <c r="AP923"/>
      <c r="AQ923"/>
      <c r="AX923"/>
    </row>
    <row r="924" spans="18:50">
      <c r="R924" s="409"/>
      <c r="S924" s="44"/>
      <c r="T924" s="44"/>
      <c r="U924" s="44"/>
      <c r="V924" s="44"/>
      <c r="W924" s="44"/>
      <c r="X924" s="44"/>
      <c r="Y924" s="44"/>
      <c r="Z924" s="44"/>
      <c r="AA924" s="44"/>
      <c r="AB924" s="44"/>
      <c r="AC924" s="44"/>
      <c r="AD924" s="44"/>
      <c r="AP924"/>
      <c r="AQ924"/>
      <c r="AX924"/>
    </row>
    <row r="925" spans="18:50">
      <c r="R925" s="409"/>
      <c r="S925" s="44"/>
      <c r="T925" s="44"/>
      <c r="U925" s="44"/>
      <c r="V925" s="44"/>
      <c r="W925" s="44"/>
      <c r="X925" s="44"/>
      <c r="Y925" s="44"/>
      <c r="Z925" s="44"/>
      <c r="AA925" s="44"/>
      <c r="AB925" s="44"/>
      <c r="AC925" s="44"/>
      <c r="AD925" s="44"/>
      <c r="AP925"/>
      <c r="AQ925"/>
      <c r="AX925"/>
    </row>
    <row r="926" spans="18:50">
      <c r="R926" s="409"/>
      <c r="S926" s="44"/>
      <c r="T926" s="44"/>
      <c r="U926" s="44"/>
      <c r="V926" s="44"/>
      <c r="W926" s="44"/>
      <c r="X926" s="44"/>
      <c r="Y926" s="44"/>
      <c r="Z926" s="44"/>
      <c r="AA926" s="44"/>
      <c r="AB926" s="44"/>
      <c r="AC926" s="44"/>
      <c r="AD926" s="44"/>
      <c r="AP926"/>
      <c r="AQ926"/>
      <c r="AX926"/>
    </row>
    <row r="927" spans="18:50">
      <c r="R927" s="409"/>
      <c r="S927" s="44"/>
      <c r="T927" s="44"/>
      <c r="U927" s="44"/>
      <c r="V927" s="44"/>
      <c r="W927" s="44"/>
      <c r="X927" s="44"/>
      <c r="Y927" s="44"/>
      <c r="Z927" s="44"/>
      <c r="AA927" s="44"/>
      <c r="AB927" s="44"/>
      <c r="AC927" s="44"/>
      <c r="AD927" s="44"/>
      <c r="AP927"/>
      <c r="AQ927"/>
      <c r="AX927"/>
    </row>
    <row r="928" spans="18:50">
      <c r="R928" s="409"/>
      <c r="S928" s="44"/>
      <c r="T928" s="44"/>
      <c r="U928" s="44"/>
      <c r="V928" s="44"/>
      <c r="W928" s="44"/>
      <c r="X928" s="44"/>
      <c r="Y928" s="44"/>
      <c r="Z928" s="44"/>
      <c r="AA928" s="44"/>
      <c r="AB928" s="44"/>
      <c r="AC928" s="44"/>
      <c r="AD928" s="44"/>
      <c r="AP928"/>
      <c r="AQ928"/>
      <c r="AX928"/>
    </row>
    <row r="929" spans="18:50">
      <c r="R929" s="409"/>
      <c r="S929" s="44"/>
      <c r="T929" s="44"/>
      <c r="U929" s="44"/>
      <c r="V929" s="44"/>
      <c r="W929" s="44"/>
      <c r="X929" s="44"/>
      <c r="Y929" s="44"/>
      <c r="Z929" s="44"/>
      <c r="AA929" s="44"/>
      <c r="AB929" s="44"/>
      <c r="AC929" s="44"/>
      <c r="AD929" s="44"/>
      <c r="AP929"/>
      <c r="AQ929"/>
      <c r="AX929"/>
    </row>
    <row r="930" spans="18:50">
      <c r="R930" s="409"/>
      <c r="S930" s="44"/>
      <c r="T930" s="44"/>
      <c r="U930" s="44"/>
      <c r="V930" s="44"/>
      <c r="W930" s="44"/>
      <c r="X930" s="44"/>
      <c r="Y930" s="44"/>
      <c r="Z930" s="44"/>
      <c r="AA930" s="44"/>
      <c r="AB930" s="44"/>
      <c r="AC930" s="44"/>
      <c r="AD930" s="44"/>
      <c r="AP930"/>
      <c r="AQ930"/>
      <c r="AX930"/>
    </row>
    <row r="931" spans="18:50">
      <c r="R931" s="409"/>
      <c r="S931" s="44"/>
      <c r="T931" s="44"/>
      <c r="U931" s="44"/>
      <c r="V931" s="44"/>
      <c r="W931" s="44"/>
      <c r="X931" s="44"/>
      <c r="Y931" s="44"/>
      <c r="Z931" s="44"/>
      <c r="AA931" s="44"/>
      <c r="AB931" s="44"/>
      <c r="AC931" s="44"/>
      <c r="AD931" s="44"/>
      <c r="AP931"/>
      <c r="AQ931"/>
      <c r="AX931"/>
    </row>
    <row r="932" spans="18:50">
      <c r="R932" s="409"/>
      <c r="S932" s="44"/>
      <c r="T932" s="44"/>
      <c r="U932" s="44"/>
      <c r="V932" s="44"/>
      <c r="W932" s="44"/>
      <c r="X932" s="44"/>
      <c r="Y932" s="44"/>
      <c r="Z932" s="44"/>
      <c r="AA932" s="44"/>
      <c r="AB932" s="44"/>
      <c r="AC932" s="44"/>
      <c r="AD932" s="44"/>
      <c r="AP932"/>
      <c r="AQ932"/>
      <c r="AX932"/>
    </row>
    <row r="933" spans="18:50">
      <c r="R933" s="409"/>
      <c r="S933" s="44"/>
      <c r="T933" s="44"/>
      <c r="U933" s="44"/>
      <c r="V933" s="44"/>
      <c r="W933" s="44"/>
      <c r="X933" s="44"/>
      <c r="Y933" s="44"/>
      <c r="Z933" s="44"/>
      <c r="AA933" s="44"/>
      <c r="AB933" s="44"/>
      <c r="AC933" s="44"/>
      <c r="AD933" s="44"/>
      <c r="AP933"/>
      <c r="AQ933"/>
      <c r="AX933"/>
    </row>
    <row r="934" spans="18:50">
      <c r="R934" s="409"/>
      <c r="S934" s="44"/>
      <c r="T934" s="44"/>
      <c r="U934" s="44"/>
      <c r="V934" s="44"/>
      <c r="W934" s="44"/>
      <c r="X934" s="44"/>
      <c r="Y934" s="44"/>
      <c r="Z934" s="44"/>
      <c r="AA934" s="44"/>
      <c r="AB934" s="44"/>
      <c r="AC934" s="44"/>
      <c r="AD934" s="44"/>
      <c r="AP934"/>
      <c r="AQ934"/>
      <c r="AX934"/>
    </row>
    <row r="935" spans="18:50">
      <c r="R935" s="409"/>
      <c r="S935" s="44"/>
      <c r="T935" s="44"/>
      <c r="U935" s="44"/>
      <c r="V935" s="44"/>
      <c r="W935" s="44"/>
      <c r="X935" s="44"/>
      <c r="Y935" s="44"/>
      <c r="Z935" s="44"/>
      <c r="AA935" s="44"/>
      <c r="AB935" s="44"/>
      <c r="AC935" s="44"/>
      <c r="AD935" s="44"/>
      <c r="AP935"/>
      <c r="AQ935"/>
      <c r="AX935"/>
    </row>
    <row r="936" spans="18:50">
      <c r="R936" s="409"/>
      <c r="S936" s="44"/>
      <c r="T936" s="44"/>
      <c r="U936" s="44"/>
      <c r="V936" s="44"/>
      <c r="W936" s="44"/>
      <c r="X936" s="44"/>
      <c r="Y936" s="44"/>
      <c r="Z936" s="44"/>
      <c r="AA936" s="44"/>
      <c r="AB936" s="44"/>
      <c r="AC936" s="44"/>
      <c r="AD936" s="44"/>
      <c r="AP936"/>
      <c r="AQ936"/>
      <c r="AX936"/>
    </row>
    <row r="937" spans="18:50">
      <c r="R937" s="409"/>
      <c r="S937" s="44"/>
      <c r="T937" s="44"/>
      <c r="U937" s="44"/>
      <c r="V937" s="44"/>
      <c r="W937" s="44"/>
      <c r="X937" s="44"/>
      <c r="Y937" s="44"/>
      <c r="Z937" s="44"/>
      <c r="AA937" s="44"/>
      <c r="AB937" s="44"/>
      <c r="AC937" s="44"/>
      <c r="AD937" s="44"/>
      <c r="AP937"/>
      <c r="AQ937"/>
      <c r="AX937"/>
    </row>
    <row r="938" spans="18:50">
      <c r="R938" s="409"/>
      <c r="S938" s="44"/>
      <c r="T938" s="44"/>
      <c r="U938" s="44"/>
      <c r="V938" s="44"/>
      <c r="W938" s="44"/>
      <c r="X938" s="44"/>
      <c r="Y938" s="44"/>
      <c r="Z938" s="44"/>
      <c r="AA938" s="44"/>
      <c r="AB938" s="44"/>
      <c r="AC938" s="44"/>
      <c r="AD938" s="44"/>
      <c r="AP938"/>
      <c r="AQ938"/>
      <c r="AX938"/>
    </row>
    <row r="939" spans="18:50">
      <c r="R939" s="409"/>
      <c r="S939" s="44"/>
      <c r="T939" s="44"/>
      <c r="U939" s="44"/>
      <c r="V939" s="44"/>
      <c r="W939" s="44"/>
      <c r="X939" s="44"/>
      <c r="Y939" s="44"/>
      <c r="Z939" s="44"/>
      <c r="AA939" s="44"/>
      <c r="AB939" s="44"/>
      <c r="AC939" s="44"/>
      <c r="AD939" s="44"/>
      <c r="AP939"/>
      <c r="AQ939"/>
      <c r="AX939"/>
    </row>
    <row r="940" spans="18:50">
      <c r="R940" s="409"/>
      <c r="S940" s="44"/>
      <c r="T940" s="44"/>
      <c r="U940" s="44"/>
      <c r="V940" s="44"/>
      <c r="W940" s="44"/>
      <c r="X940" s="44"/>
      <c r="Y940" s="44"/>
      <c r="Z940" s="44"/>
      <c r="AA940" s="44"/>
      <c r="AB940" s="44"/>
      <c r="AC940" s="44"/>
      <c r="AD940" s="44"/>
      <c r="AP940"/>
      <c r="AQ940"/>
      <c r="AX940"/>
    </row>
    <row r="941" spans="18:50">
      <c r="R941" s="409"/>
      <c r="S941" s="44"/>
      <c r="T941" s="44"/>
      <c r="U941" s="44"/>
      <c r="V941" s="44"/>
      <c r="W941" s="44"/>
      <c r="X941" s="44"/>
      <c r="Y941" s="44"/>
      <c r="Z941" s="44"/>
      <c r="AA941" s="44"/>
      <c r="AB941" s="44"/>
      <c r="AC941" s="44"/>
      <c r="AD941" s="44"/>
      <c r="AP941"/>
      <c r="AQ941"/>
      <c r="AX941"/>
    </row>
    <row r="942" spans="18:50">
      <c r="R942" s="409"/>
      <c r="S942" s="44"/>
      <c r="T942" s="44"/>
      <c r="U942" s="44"/>
      <c r="V942" s="44"/>
      <c r="W942" s="44"/>
      <c r="X942" s="44"/>
      <c r="Y942" s="44"/>
      <c r="Z942" s="44"/>
      <c r="AA942" s="44"/>
      <c r="AB942" s="44"/>
      <c r="AC942" s="44"/>
      <c r="AD942" s="44"/>
      <c r="AP942"/>
      <c r="AQ942"/>
      <c r="AX942"/>
    </row>
    <row r="943" spans="18:50">
      <c r="R943" s="409"/>
      <c r="S943" s="44"/>
      <c r="T943" s="44"/>
      <c r="U943" s="44"/>
      <c r="V943" s="44"/>
      <c r="W943" s="44"/>
      <c r="X943" s="44"/>
      <c r="Y943" s="44"/>
      <c r="Z943" s="44"/>
      <c r="AA943" s="44"/>
      <c r="AB943" s="44"/>
      <c r="AC943" s="44"/>
      <c r="AD943" s="44"/>
      <c r="AP943"/>
      <c r="AQ943"/>
      <c r="AX943"/>
    </row>
    <row r="944" spans="18:50">
      <c r="R944" s="409"/>
      <c r="S944" s="44"/>
      <c r="T944" s="44"/>
      <c r="U944" s="44"/>
      <c r="V944" s="44"/>
      <c r="W944" s="44"/>
      <c r="X944" s="44"/>
      <c r="Y944" s="44"/>
      <c r="Z944" s="44"/>
      <c r="AA944" s="44"/>
      <c r="AB944" s="44"/>
      <c r="AC944" s="44"/>
      <c r="AD944" s="44"/>
      <c r="AP944"/>
      <c r="AQ944"/>
      <c r="AX944"/>
    </row>
    <row r="945" spans="18:50">
      <c r="R945" s="409"/>
      <c r="S945" s="44"/>
      <c r="T945" s="44"/>
      <c r="U945" s="44"/>
      <c r="V945" s="44"/>
      <c r="W945" s="44"/>
      <c r="X945" s="44"/>
      <c r="Y945" s="44"/>
      <c r="Z945" s="44"/>
      <c r="AA945" s="44"/>
      <c r="AB945" s="44"/>
      <c r="AC945" s="44"/>
      <c r="AD945" s="44"/>
      <c r="AP945"/>
      <c r="AQ945"/>
      <c r="AX945"/>
    </row>
    <row r="946" spans="18:50">
      <c r="R946" s="409"/>
      <c r="S946" s="44"/>
      <c r="T946" s="44"/>
      <c r="U946" s="44"/>
      <c r="V946" s="44"/>
      <c r="W946" s="44"/>
      <c r="X946" s="44"/>
      <c r="Y946" s="44"/>
      <c r="Z946" s="44"/>
      <c r="AA946" s="44"/>
      <c r="AB946" s="44"/>
      <c r="AC946" s="44"/>
      <c r="AD946" s="44"/>
      <c r="AP946"/>
      <c r="AQ946"/>
      <c r="AX946"/>
    </row>
    <row r="947" spans="18:50">
      <c r="R947" s="409"/>
      <c r="S947" s="44"/>
      <c r="T947" s="44"/>
      <c r="U947" s="44"/>
      <c r="V947" s="44"/>
      <c r="W947" s="44"/>
      <c r="X947" s="44"/>
      <c r="Y947" s="44"/>
      <c r="Z947" s="44"/>
      <c r="AA947" s="44"/>
      <c r="AB947" s="44"/>
      <c r="AC947" s="44"/>
      <c r="AD947" s="44"/>
      <c r="AP947"/>
      <c r="AQ947"/>
      <c r="AX947"/>
    </row>
    <row r="948" spans="18:50">
      <c r="R948" s="409"/>
      <c r="S948" s="44"/>
      <c r="T948" s="44"/>
      <c r="U948" s="44"/>
      <c r="V948" s="44"/>
      <c r="W948" s="44"/>
      <c r="X948" s="44"/>
      <c r="Y948" s="44"/>
      <c r="Z948" s="44"/>
      <c r="AA948" s="44"/>
      <c r="AB948" s="44"/>
      <c r="AC948" s="44"/>
      <c r="AD948" s="44"/>
      <c r="AP948"/>
      <c r="AQ948"/>
      <c r="AX948"/>
    </row>
    <row r="949" spans="18:50">
      <c r="R949" s="409"/>
      <c r="S949" s="44"/>
      <c r="T949" s="44"/>
      <c r="U949" s="44"/>
      <c r="V949" s="44"/>
      <c r="W949" s="44"/>
      <c r="X949" s="44"/>
      <c r="Y949" s="44"/>
      <c r="Z949" s="44"/>
      <c r="AA949" s="44"/>
      <c r="AB949" s="44"/>
      <c r="AC949" s="44"/>
      <c r="AD949" s="44"/>
      <c r="AP949"/>
      <c r="AQ949"/>
      <c r="AX949"/>
    </row>
    <row r="950" spans="18:50">
      <c r="R950" s="409"/>
      <c r="S950" s="44"/>
      <c r="T950" s="44"/>
      <c r="U950" s="44"/>
      <c r="V950" s="44"/>
      <c r="W950" s="44"/>
      <c r="X950" s="44"/>
      <c r="Y950" s="44"/>
      <c r="Z950" s="44"/>
      <c r="AA950" s="44"/>
      <c r="AB950" s="44"/>
      <c r="AC950" s="44"/>
      <c r="AD950" s="44"/>
      <c r="AP950"/>
      <c r="AQ950"/>
      <c r="AX950"/>
    </row>
    <row r="951" spans="18:50">
      <c r="R951" s="409"/>
      <c r="S951" s="44"/>
      <c r="T951" s="44"/>
      <c r="U951" s="44"/>
      <c r="V951" s="44"/>
      <c r="W951" s="44"/>
      <c r="X951" s="44"/>
      <c r="Y951" s="44"/>
      <c r="Z951" s="44"/>
      <c r="AA951" s="44"/>
      <c r="AB951" s="44"/>
      <c r="AC951" s="44"/>
      <c r="AD951" s="44"/>
      <c r="AP951"/>
      <c r="AQ951"/>
      <c r="AX951"/>
    </row>
    <row r="952" spans="18:50">
      <c r="R952" s="409"/>
      <c r="S952" s="44"/>
      <c r="T952" s="44"/>
      <c r="U952" s="44"/>
      <c r="V952" s="44"/>
      <c r="W952" s="44"/>
      <c r="X952" s="44"/>
      <c r="Y952" s="44"/>
      <c r="Z952" s="44"/>
      <c r="AA952" s="44"/>
      <c r="AB952" s="44"/>
      <c r="AC952" s="44"/>
      <c r="AD952" s="44"/>
      <c r="AP952"/>
      <c r="AQ952"/>
      <c r="AX952"/>
    </row>
    <row r="953" spans="18:50">
      <c r="R953" s="409"/>
      <c r="S953" s="44"/>
      <c r="T953" s="44"/>
      <c r="U953" s="44"/>
      <c r="V953" s="44"/>
      <c r="W953" s="44"/>
      <c r="X953" s="44"/>
      <c r="Y953" s="44"/>
      <c r="Z953" s="44"/>
      <c r="AA953" s="44"/>
      <c r="AB953" s="44"/>
      <c r="AC953" s="44"/>
      <c r="AD953" s="44"/>
      <c r="AP953"/>
      <c r="AQ953"/>
      <c r="AX953"/>
    </row>
    <row r="954" spans="18:50">
      <c r="R954" s="409"/>
      <c r="S954" s="44"/>
      <c r="T954" s="44"/>
      <c r="U954" s="44"/>
      <c r="V954" s="44"/>
      <c r="W954" s="44"/>
      <c r="X954" s="44"/>
      <c r="Y954" s="44"/>
      <c r="Z954" s="44"/>
      <c r="AA954" s="44"/>
      <c r="AB954" s="44"/>
      <c r="AC954" s="44"/>
      <c r="AD954" s="44"/>
      <c r="AP954"/>
      <c r="AQ954"/>
      <c r="AX954"/>
    </row>
    <row r="955" spans="18:50">
      <c r="R955" s="409"/>
      <c r="S955" s="44"/>
      <c r="T955" s="44"/>
      <c r="U955" s="44"/>
      <c r="V955" s="44"/>
      <c r="W955" s="44"/>
      <c r="X955" s="44"/>
      <c r="Y955" s="44"/>
      <c r="Z955" s="44"/>
      <c r="AA955" s="44"/>
      <c r="AB955" s="44"/>
      <c r="AC955" s="44"/>
      <c r="AD955" s="44"/>
      <c r="AP955"/>
      <c r="AQ955"/>
      <c r="AX955"/>
    </row>
    <row r="956" spans="18:50">
      <c r="R956" s="409"/>
      <c r="S956" s="44"/>
      <c r="T956" s="44"/>
      <c r="U956" s="44"/>
      <c r="V956" s="44"/>
      <c r="W956" s="44"/>
      <c r="X956" s="44"/>
      <c r="Y956" s="44"/>
      <c r="Z956" s="44"/>
      <c r="AA956" s="44"/>
      <c r="AB956" s="44"/>
      <c r="AC956" s="44"/>
      <c r="AD956" s="44"/>
      <c r="AP956"/>
      <c r="AQ956"/>
      <c r="AX956"/>
    </row>
    <row r="957" spans="18:50">
      <c r="R957" s="409"/>
      <c r="S957" s="44"/>
      <c r="T957" s="44"/>
      <c r="U957" s="44"/>
      <c r="V957" s="44"/>
      <c r="W957" s="44"/>
      <c r="X957" s="44"/>
      <c r="Y957" s="44"/>
      <c r="Z957" s="44"/>
      <c r="AA957" s="44"/>
      <c r="AB957" s="44"/>
      <c r="AC957" s="44"/>
      <c r="AD957" s="44"/>
      <c r="AP957"/>
      <c r="AQ957"/>
      <c r="AX957"/>
    </row>
    <row r="958" spans="18:50">
      <c r="R958" s="409"/>
      <c r="S958" s="44"/>
      <c r="T958" s="44"/>
      <c r="U958" s="44"/>
      <c r="V958" s="44"/>
      <c r="W958" s="44"/>
      <c r="X958" s="44"/>
      <c r="Y958" s="44"/>
      <c r="Z958" s="44"/>
      <c r="AA958" s="44"/>
      <c r="AB958" s="44"/>
      <c r="AC958" s="44"/>
      <c r="AD958" s="44"/>
      <c r="AP958"/>
      <c r="AQ958"/>
      <c r="AX958"/>
    </row>
    <row r="959" spans="18:50">
      <c r="R959" s="409"/>
      <c r="S959" s="44"/>
      <c r="T959" s="44"/>
      <c r="U959" s="44"/>
      <c r="V959" s="44"/>
      <c r="W959" s="44"/>
      <c r="X959" s="44"/>
      <c r="Y959" s="44"/>
      <c r="Z959" s="44"/>
      <c r="AA959" s="44"/>
      <c r="AB959" s="44"/>
      <c r="AC959" s="44"/>
      <c r="AD959" s="44"/>
      <c r="AP959"/>
      <c r="AQ959"/>
      <c r="AX959"/>
    </row>
    <row r="960" spans="18:50">
      <c r="R960" s="409"/>
      <c r="S960" s="44"/>
      <c r="T960" s="44"/>
      <c r="U960" s="44"/>
      <c r="V960" s="44"/>
      <c r="W960" s="44"/>
      <c r="X960" s="44"/>
      <c r="Y960" s="44"/>
      <c r="Z960" s="44"/>
      <c r="AA960" s="44"/>
      <c r="AB960" s="44"/>
      <c r="AC960" s="44"/>
      <c r="AD960" s="44"/>
      <c r="AP960"/>
      <c r="AQ960"/>
      <c r="AX960"/>
    </row>
    <row r="961" spans="18:50">
      <c r="R961" s="409"/>
      <c r="S961" s="44"/>
      <c r="T961" s="44"/>
      <c r="U961" s="44"/>
      <c r="V961" s="44"/>
      <c r="W961" s="44"/>
      <c r="X961" s="44"/>
      <c r="Y961" s="44"/>
      <c r="Z961" s="44"/>
      <c r="AA961" s="44"/>
      <c r="AB961" s="44"/>
      <c r="AC961" s="44"/>
      <c r="AD961" s="44"/>
      <c r="AP961"/>
      <c r="AQ961"/>
      <c r="AX961"/>
    </row>
    <row r="962" spans="18:50">
      <c r="R962" s="409"/>
      <c r="S962" s="44"/>
      <c r="T962" s="44"/>
      <c r="U962" s="44"/>
      <c r="V962" s="44"/>
      <c r="W962" s="44"/>
      <c r="X962" s="44"/>
      <c r="Y962" s="44"/>
      <c r="Z962" s="44"/>
      <c r="AA962" s="44"/>
      <c r="AB962" s="44"/>
      <c r="AC962" s="44"/>
      <c r="AD962" s="44"/>
      <c r="AP962"/>
      <c r="AQ962"/>
      <c r="AX962"/>
    </row>
    <row r="963" spans="18:50">
      <c r="R963" s="409"/>
      <c r="S963" s="44"/>
      <c r="T963" s="44"/>
      <c r="U963" s="44"/>
      <c r="V963" s="44"/>
      <c r="W963" s="44"/>
      <c r="X963" s="44"/>
      <c r="Y963" s="44"/>
      <c r="Z963" s="44"/>
      <c r="AA963" s="44"/>
      <c r="AB963" s="44"/>
      <c r="AC963" s="44"/>
      <c r="AD963" s="44"/>
      <c r="AP963"/>
      <c r="AQ963"/>
      <c r="AX963"/>
    </row>
    <row r="964" spans="18:50">
      <c r="R964" s="409"/>
      <c r="S964" s="44"/>
      <c r="T964" s="44"/>
      <c r="U964" s="44"/>
      <c r="V964" s="44"/>
      <c r="W964" s="44"/>
      <c r="X964" s="44"/>
      <c r="Y964" s="44"/>
      <c r="Z964" s="44"/>
      <c r="AA964" s="44"/>
      <c r="AB964" s="44"/>
      <c r="AC964" s="44"/>
      <c r="AD964" s="44"/>
      <c r="AP964"/>
      <c r="AQ964"/>
      <c r="AX964"/>
    </row>
    <row r="965" spans="18:50">
      <c r="R965" s="409"/>
      <c r="S965" s="44"/>
      <c r="T965" s="44"/>
      <c r="U965" s="44"/>
      <c r="V965" s="44"/>
      <c r="W965" s="44"/>
      <c r="X965" s="44"/>
      <c r="Y965" s="44"/>
      <c r="Z965" s="44"/>
      <c r="AA965" s="44"/>
      <c r="AB965" s="44"/>
      <c r="AC965" s="44"/>
      <c r="AD965" s="44"/>
      <c r="AP965"/>
      <c r="AQ965"/>
      <c r="AX965"/>
    </row>
    <row r="966" spans="18:50">
      <c r="R966" s="409"/>
      <c r="S966" s="44"/>
      <c r="T966" s="44"/>
      <c r="U966" s="44"/>
      <c r="V966" s="44"/>
      <c r="W966" s="44"/>
      <c r="X966" s="44"/>
      <c r="Y966" s="44"/>
      <c r="Z966" s="44"/>
      <c r="AA966" s="44"/>
      <c r="AB966" s="44"/>
      <c r="AC966" s="44"/>
      <c r="AD966" s="44"/>
      <c r="AP966"/>
      <c r="AQ966"/>
      <c r="AX966"/>
    </row>
    <row r="967" spans="18:50">
      <c r="R967" s="409"/>
      <c r="S967" s="44"/>
      <c r="T967" s="44"/>
      <c r="U967" s="44"/>
      <c r="V967" s="44"/>
      <c r="W967" s="44"/>
      <c r="X967" s="44"/>
      <c r="Y967" s="44"/>
      <c r="Z967" s="44"/>
      <c r="AA967" s="44"/>
      <c r="AB967" s="44"/>
      <c r="AC967" s="44"/>
      <c r="AD967" s="44"/>
      <c r="AP967"/>
      <c r="AQ967"/>
      <c r="AX967"/>
    </row>
    <row r="968" spans="18:50">
      <c r="R968" s="409"/>
      <c r="S968" s="44"/>
      <c r="T968" s="44"/>
      <c r="U968" s="44"/>
      <c r="V968" s="44"/>
      <c r="W968" s="44"/>
      <c r="X968" s="44"/>
      <c r="Y968" s="44"/>
      <c r="Z968" s="44"/>
      <c r="AA968" s="44"/>
      <c r="AB968" s="44"/>
      <c r="AC968" s="44"/>
      <c r="AD968" s="44"/>
      <c r="AP968"/>
      <c r="AQ968"/>
      <c r="AX968"/>
    </row>
    <row r="969" spans="18:50">
      <c r="R969" s="409"/>
      <c r="S969" s="44"/>
      <c r="T969" s="44"/>
      <c r="U969" s="44"/>
      <c r="V969" s="44"/>
      <c r="W969" s="44"/>
      <c r="X969" s="44"/>
      <c r="Y969" s="44"/>
      <c r="Z969" s="44"/>
      <c r="AA969" s="44"/>
      <c r="AB969" s="44"/>
      <c r="AC969" s="44"/>
      <c r="AD969" s="44"/>
      <c r="AP969"/>
      <c r="AQ969"/>
      <c r="AX969"/>
    </row>
    <row r="970" spans="18:50">
      <c r="R970" s="409"/>
      <c r="S970" s="44"/>
      <c r="T970" s="44"/>
      <c r="U970" s="44"/>
      <c r="V970" s="44"/>
      <c r="W970" s="44"/>
      <c r="X970" s="44"/>
      <c r="Y970" s="44"/>
      <c r="Z970" s="44"/>
      <c r="AA970" s="44"/>
      <c r="AB970" s="44"/>
      <c r="AC970" s="44"/>
      <c r="AD970" s="44"/>
      <c r="AP970"/>
      <c r="AQ970"/>
      <c r="AX970"/>
    </row>
    <row r="971" spans="18:50">
      <c r="R971" s="409"/>
      <c r="S971" s="44"/>
      <c r="T971" s="44"/>
      <c r="U971" s="44"/>
      <c r="V971" s="44"/>
      <c r="W971" s="44"/>
      <c r="X971" s="44"/>
      <c r="Y971" s="44"/>
      <c r="Z971" s="44"/>
      <c r="AA971" s="44"/>
      <c r="AB971" s="44"/>
      <c r="AC971" s="44"/>
      <c r="AD971" s="44"/>
      <c r="AP971"/>
      <c r="AQ971"/>
      <c r="AX971"/>
    </row>
    <row r="972" spans="18:50">
      <c r="R972" s="409"/>
      <c r="S972" s="44"/>
      <c r="T972" s="44"/>
      <c r="U972" s="44"/>
      <c r="V972" s="44"/>
      <c r="W972" s="44"/>
      <c r="X972" s="44"/>
      <c r="Y972" s="44"/>
      <c r="Z972" s="44"/>
      <c r="AA972" s="44"/>
      <c r="AB972" s="44"/>
      <c r="AC972" s="44"/>
      <c r="AD972" s="44"/>
      <c r="AP972"/>
      <c r="AQ972"/>
      <c r="AX972"/>
    </row>
    <row r="973" spans="18:50">
      <c r="R973" s="409"/>
      <c r="S973" s="44"/>
      <c r="T973" s="44"/>
      <c r="U973" s="44"/>
      <c r="V973" s="44"/>
      <c r="W973" s="44"/>
      <c r="X973" s="44"/>
      <c r="Y973" s="44"/>
      <c r="Z973" s="44"/>
      <c r="AA973" s="44"/>
      <c r="AB973" s="44"/>
      <c r="AC973" s="44"/>
      <c r="AD973" s="44"/>
      <c r="AP973"/>
      <c r="AQ973"/>
      <c r="AX973"/>
    </row>
    <row r="974" spans="18:50">
      <c r="R974" s="409"/>
      <c r="S974" s="44"/>
      <c r="T974" s="44"/>
      <c r="U974" s="44"/>
      <c r="V974" s="44"/>
      <c r="W974" s="44"/>
      <c r="X974" s="44"/>
      <c r="Y974" s="44"/>
      <c r="Z974" s="44"/>
      <c r="AA974" s="44"/>
      <c r="AB974" s="44"/>
      <c r="AC974" s="44"/>
      <c r="AD974" s="44"/>
      <c r="AP974"/>
      <c r="AQ974"/>
      <c r="AX974"/>
    </row>
    <row r="975" spans="18:50">
      <c r="R975" s="409"/>
      <c r="S975" s="44"/>
      <c r="T975" s="44"/>
      <c r="U975" s="44"/>
      <c r="V975" s="44"/>
      <c r="W975" s="44"/>
      <c r="X975" s="44"/>
      <c r="Y975" s="44"/>
      <c r="Z975" s="44"/>
      <c r="AA975" s="44"/>
      <c r="AB975" s="44"/>
      <c r="AC975" s="44"/>
      <c r="AD975" s="44"/>
      <c r="AP975"/>
      <c r="AQ975"/>
      <c r="AX975"/>
    </row>
    <row r="976" spans="18:50">
      <c r="R976" s="409"/>
      <c r="S976" s="44"/>
      <c r="T976" s="44"/>
      <c r="U976" s="44"/>
      <c r="V976" s="44"/>
      <c r="W976" s="44"/>
      <c r="X976" s="44"/>
      <c r="Y976" s="44"/>
      <c r="Z976" s="44"/>
      <c r="AA976" s="44"/>
      <c r="AB976" s="44"/>
      <c r="AC976" s="44"/>
      <c r="AD976" s="44"/>
      <c r="AP976"/>
      <c r="AQ976"/>
      <c r="AX976"/>
    </row>
    <row r="977" spans="18:50">
      <c r="R977" s="409"/>
      <c r="S977" s="44"/>
      <c r="T977" s="44"/>
      <c r="U977" s="44"/>
      <c r="V977" s="44"/>
      <c r="W977" s="44"/>
      <c r="X977" s="44"/>
      <c r="Y977" s="44"/>
      <c r="Z977" s="44"/>
      <c r="AA977" s="44"/>
      <c r="AB977" s="44"/>
      <c r="AC977" s="44"/>
      <c r="AD977" s="44"/>
      <c r="AP977"/>
      <c r="AQ977"/>
      <c r="AX977"/>
    </row>
    <row r="978" spans="18:50">
      <c r="R978" s="409"/>
      <c r="S978" s="44"/>
      <c r="T978" s="44"/>
      <c r="U978" s="44"/>
      <c r="V978" s="44"/>
      <c r="W978" s="44"/>
      <c r="X978" s="44"/>
      <c r="Y978" s="44"/>
      <c r="Z978" s="44"/>
      <c r="AA978" s="44"/>
      <c r="AB978" s="44"/>
      <c r="AC978" s="44"/>
      <c r="AD978" s="44"/>
      <c r="AP978"/>
      <c r="AQ978"/>
      <c r="AX978"/>
    </row>
    <row r="979" spans="18:50">
      <c r="R979" s="409"/>
      <c r="S979" s="44"/>
      <c r="T979" s="44"/>
      <c r="U979" s="44"/>
      <c r="V979" s="44"/>
      <c r="W979" s="44"/>
      <c r="X979" s="44"/>
      <c r="Y979" s="44"/>
      <c r="Z979" s="44"/>
      <c r="AA979" s="44"/>
      <c r="AB979" s="44"/>
      <c r="AC979" s="44"/>
      <c r="AD979" s="44"/>
      <c r="AP979"/>
      <c r="AQ979"/>
      <c r="AX979"/>
    </row>
    <row r="980" spans="18:50">
      <c r="R980" s="409"/>
      <c r="S980" s="44"/>
      <c r="T980" s="44"/>
      <c r="U980" s="44"/>
      <c r="V980" s="44"/>
      <c r="W980" s="44"/>
      <c r="X980" s="44"/>
      <c r="Y980" s="44"/>
      <c r="Z980" s="44"/>
      <c r="AA980" s="44"/>
      <c r="AB980" s="44"/>
      <c r="AC980" s="44"/>
      <c r="AD980" s="44"/>
      <c r="AP980"/>
      <c r="AQ980"/>
      <c r="AX980"/>
    </row>
    <row r="981" spans="18:50">
      <c r="R981" s="409"/>
      <c r="S981" s="44"/>
      <c r="T981" s="44"/>
      <c r="U981" s="44"/>
      <c r="V981" s="44"/>
      <c r="W981" s="44"/>
      <c r="X981" s="44"/>
      <c r="Y981" s="44"/>
      <c r="Z981" s="44"/>
      <c r="AA981" s="44"/>
      <c r="AB981" s="44"/>
      <c r="AC981" s="44"/>
      <c r="AD981" s="44"/>
      <c r="AP981"/>
      <c r="AQ981"/>
      <c r="AX981"/>
    </row>
    <row r="982" spans="18:50">
      <c r="R982" s="409"/>
      <c r="S982" s="44"/>
      <c r="T982" s="44"/>
      <c r="U982" s="44"/>
      <c r="V982" s="44"/>
      <c r="W982" s="44"/>
      <c r="X982" s="44"/>
      <c r="Y982" s="44"/>
      <c r="Z982" s="44"/>
      <c r="AA982" s="44"/>
      <c r="AB982" s="44"/>
      <c r="AC982" s="44"/>
      <c r="AD982" s="44"/>
      <c r="AP982"/>
      <c r="AQ982"/>
      <c r="AX982"/>
    </row>
    <row r="983" spans="18:50">
      <c r="R983" s="409"/>
      <c r="S983" s="44"/>
      <c r="T983" s="44"/>
      <c r="U983" s="44"/>
      <c r="V983" s="44"/>
      <c r="W983" s="44"/>
      <c r="X983" s="44"/>
      <c r="Y983" s="44"/>
      <c r="Z983" s="44"/>
      <c r="AA983" s="44"/>
      <c r="AB983" s="44"/>
      <c r="AC983" s="44"/>
      <c r="AD983" s="44"/>
      <c r="AP983"/>
      <c r="AQ983"/>
      <c r="AX983"/>
    </row>
    <row r="984" spans="18:50">
      <c r="R984" s="409"/>
      <c r="S984" s="44"/>
      <c r="T984" s="44"/>
      <c r="U984" s="44"/>
      <c r="V984" s="44"/>
      <c r="W984" s="44"/>
      <c r="X984" s="44"/>
      <c r="Y984" s="44"/>
      <c r="Z984" s="44"/>
      <c r="AA984" s="44"/>
      <c r="AB984" s="44"/>
      <c r="AC984" s="44"/>
      <c r="AD984" s="44"/>
      <c r="AP984"/>
      <c r="AQ984"/>
      <c r="AX984"/>
    </row>
    <row r="985" spans="18:50">
      <c r="R985" s="409"/>
      <c r="S985" s="44"/>
      <c r="T985" s="44"/>
      <c r="U985" s="44"/>
      <c r="V985" s="44"/>
      <c r="W985" s="44"/>
      <c r="X985" s="44"/>
      <c r="Y985" s="44"/>
      <c r="Z985" s="44"/>
      <c r="AA985" s="44"/>
      <c r="AB985" s="44"/>
      <c r="AC985" s="44"/>
      <c r="AD985" s="44"/>
      <c r="AP985"/>
      <c r="AQ985"/>
      <c r="AX985"/>
    </row>
    <row r="986" spans="18:50">
      <c r="R986" s="409"/>
      <c r="S986" s="44"/>
      <c r="T986" s="44"/>
      <c r="U986" s="44"/>
      <c r="V986" s="44"/>
      <c r="W986" s="44"/>
      <c r="X986" s="44"/>
      <c r="Y986" s="44"/>
      <c r="Z986" s="44"/>
      <c r="AA986" s="44"/>
      <c r="AB986" s="44"/>
      <c r="AC986" s="44"/>
      <c r="AD986" s="44"/>
      <c r="AP986"/>
      <c r="AQ986"/>
      <c r="AX986"/>
    </row>
    <row r="987" spans="18:50">
      <c r="R987" s="409"/>
      <c r="S987" s="44"/>
      <c r="T987" s="44"/>
      <c r="U987" s="44"/>
      <c r="V987" s="44"/>
      <c r="W987" s="44"/>
      <c r="X987" s="44"/>
      <c r="Y987" s="44"/>
      <c r="Z987" s="44"/>
      <c r="AA987" s="44"/>
      <c r="AB987" s="44"/>
      <c r="AC987" s="44"/>
      <c r="AD987" s="44"/>
      <c r="AP987"/>
      <c r="AQ987"/>
      <c r="AX987"/>
    </row>
    <row r="988" spans="18:50">
      <c r="R988" s="409"/>
      <c r="S988" s="44"/>
      <c r="T988" s="44"/>
      <c r="U988" s="44"/>
      <c r="V988" s="44"/>
      <c r="W988" s="44"/>
      <c r="X988" s="44"/>
      <c r="Y988" s="44"/>
      <c r="Z988" s="44"/>
      <c r="AA988" s="44"/>
      <c r="AB988" s="44"/>
      <c r="AC988" s="44"/>
      <c r="AD988" s="44"/>
      <c r="AP988"/>
      <c r="AQ988"/>
      <c r="AX988"/>
    </row>
    <row r="989" spans="18:50">
      <c r="R989" s="409"/>
      <c r="S989" s="44"/>
      <c r="T989" s="44"/>
      <c r="U989" s="44"/>
      <c r="V989" s="44"/>
      <c r="W989" s="44"/>
      <c r="X989" s="44"/>
      <c r="Y989" s="44"/>
      <c r="Z989" s="44"/>
      <c r="AA989" s="44"/>
      <c r="AB989" s="44"/>
      <c r="AC989" s="44"/>
      <c r="AD989" s="44"/>
      <c r="AP989"/>
      <c r="AQ989"/>
      <c r="AX989"/>
    </row>
    <row r="990" spans="18:50">
      <c r="R990" s="409"/>
      <c r="S990" s="44"/>
      <c r="T990" s="44"/>
      <c r="U990" s="44"/>
      <c r="V990" s="44"/>
      <c r="W990" s="44"/>
      <c r="X990" s="44"/>
      <c r="Y990" s="44"/>
      <c r="Z990" s="44"/>
      <c r="AA990" s="44"/>
      <c r="AB990" s="44"/>
      <c r="AC990" s="44"/>
      <c r="AD990" s="44"/>
      <c r="AP990"/>
      <c r="AQ990"/>
      <c r="AX990"/>
    </row>
    <row r="991" spans="18:50">
      <c r="R991" s="409"/>
      <c r="S991" s="44"/>
      <c r="T991" s="44"/>
      <c r="U991" s="44"/>
      <c r="V991" s="44"/>
      <c r="W991" s="44"/>
      <c r="X991" s="44"/>
      <c r="Y991" s="44"/>
      <c r="Z991" s="44"/>
      <c r="AA991" s="44"/>
      <c r="AB991" s="44"/>
      <c r="AC991" s="44"/>
      <c r="AD991" s="44"/>
      <c r="AP991"/>
      <c r="AQ991"/>
      <c r="AX991"/>
    </row>
    <row r="992" spans="18:50">
      <c r="R992" s="409"/>
      <c r="S992" s="44"/>
      <c r="T992" s="44"/>
      <c r="U992" s="44"/>
      <c r="V992" s="44"/>
      <c r="W992" s="44"/>
      <c r="X992" s="44"/>
      <c r="Y992" s="44"/>
      <c r="Z992" s="44"/>
      <c r="AA992" s="44"/>
      <c r="AB992" s="44"/>
      <c r="AC992" s="44"/>
      <c r="AD992" s="44"/>
      <c r="AP992"/>
      <c r="AQ992"/>
      <c r="AX992"/>
    </row>
    <row r="993" spans="18:50">
      <c r="R993" s="409"/>
      <c r="S993" s="44"/>
      <c r="T993" s="44"/>
      <c r="U993" s="44"/>
      <c r="V993" s="44"/>
      <c r="W993" s="44"/>
      <c r="X993" s="44"/>
      <c r="Y993" s="44"/>
      <c r="Z993" s="44"/>
      <c r="AA993" s="44"/>
      <c r="AB993" s="44"/>
      <c r="AC993" s="44"/>
      <c r="AD993" s="44"/>
      <c r="AP993"/>
      <c r="AQ993"/>
      <c r="AX993"/>
    </row>
    <row r="994" spans="18:50">
      <c r="R994" s="409"/>
      <c r="S994" s="44"/>
      <c r="T994" s="44"/>
      <c r="U994" s="44"/>
      <c r="V994" s="44"/>
      <c r="W994" s="44"/>
      <c r="X994" s="44"/>
      <c r="Y994" s="44"/>
      <c r="Z994" s="44"/>
      <c r="AA994" s="44"/>
      <c r="AB994" s="44"/>
      <c r="AC994" s="44"/>
      <c r="AD994" s="44"/>
      <c r="AP994"/>
      <c r="AQ994"/>
      <c r="AX994"/>
    </row>
    <row r="995" spans="18:50">
      <c r="R995" s="409"/>
      <c r="S995" s="44"/>
      <c r="T995" s="44"/>
      <c r="U995" s="44"/>
      <c r="V995" s="44"/>
      <c r="W995" s="44"/>
      <c r="X995" s="44"/>
      <c r="Y995" s="44"/>
      <c r="Z995" s="44"/>
      <c r="AA995" s="44"/>
      <c r="AB995" s="44"/>
      <c r="AC995" s="44"/>
      <c r="AD995" s="44"/>
      <c r="AP995"/>
      <c r="AQ995"/>
      <c r="AX995"/>
    </row>
    <row r="996" spans="18:50">
      <c r="R996" s="409"/>
      <c r="S996" s="44"/>
      <c r="T996" s="44"/>
      <c r="U996" s="44"/>
      <c r="V996" s="44"/>
      <c r="W996" s="44"/>
      <c r="X996" s="44"/>
      <c r="Y996" s="44"/>
      <c r="Z996" s="44"/>
      <c r="AA996" s="44"/>
      <c r="AB996" s="44"/>
      <c r="AC996" s="44"/>
      <c r="AD996" s="44"/>
      <c r="AP996"/>
      <c r="AQ996"/>
      <c r="AX996"/>
    </row>
    <row r="997" spans="18:50">
      <c r="R997" s="409"/>
      <c r="S997" s="44"/>
      <c r="T997" s="44"/>
      <c r="U997" s="44"/>
      <c r="V997" s="44"/>
      <c r="W997" s="44"/>
      <c r="X997" s="44"/>
      <c r="Y997" s="44"/>
      <c r="Z997" s="44"/>
      <c r="AA997" s="44"/>
      <c r="AB997" s="44"/>
      <c r="AC997" s="44"/>
      <c r="AD997" s="44"/>
      <c r="AP997"/>
      <c r="AQ997"/>
      <c r="AX997"/>
    </row>
    <row r="998" spans="18:50">
      <c r="R998" s="409"/>
      <c r="S998" s="44"/>
      <c r="T998" s="44"/>
      <c r="U998" s="44"/>
      <c r="V998" s="44"/>
      <c r="W998" s="44"/>
      <c r="X998" s="44"/>
      <c r="Y998" s="44"/>
      <c r="Z998" s="44"/>
      <c r="AA998" s="44"/>
      <c r="AB998" s="44"/>
      <c r="AC998" s="44"/>
      <c r="AD998" s="44"/>
      <c r="AP998"/>
      <c r="AQ998"/>
      <c r="AX998"/>
    </row>
    <row r="999" spans="18:50">
      <c r="R999" s="409"/>
      <c r="S999" s="44"/>
      <c r="T999" s="44"/>
      <c r="U999" s="44"/>
      <c r="V999" s="44"/>
      <c r="W999" s="44"/>
      <c r="X999" s="44"/>
      <c r="Y999" s="44"/>
      <c r="Z999" s="44"/>
      <c r="AA999" s="44"/>
      <c r="AB999" s="44"/>
      <c r="AC999" s="44"/>
      <c r="AD999" s="44"/>
      <c r="AP999"/>
      <c r="AQ999"/>
      <c r="AX999"/>
    </row>
    <row r="1000" spans="18:50">
      <c r="R1000" s="409"/>
      <c r="S1000" s="44"/>
      <c r="T1000" s="44"/>
      <c r="U1000" s="44"/>
      <c r="V1000" s="44"/>
      <c r="W1000" s="44"/>
      <c r="X1000" s="44"/>
      <c r="Y1000" s="44"/>
      <c r="Z1000" s="44"/>
      <c r="AA1000" s="44"/>
      <c r="AB1000" s="44"/>
      <c r="AC1000" s="44"/>
      <c r="AD1000" s="44"/>
      <c r="AP1000"/>
      <c r="AQ1000"/>
      <c r="AX1000"/>
    </row>
    <row r="1001" spans="18:50">
      <c r="R1001" s="409"/>
      <c r="S1001" s="44"/>
      <c r="T1001" s="44"/>
      <c r="U1001" s="44"/>
      <c r="V1001" s="44"/>
      <c r="W1001" s="44"/>
      <c r="X1001" s="44"/>
      <c r="Y1001" s="44"/>
      <c r="Z1001" s="44"/>
      <c r="AA1001" s="44"/>
      <c r="AB1001" s="44"/>
      <c r="AC1001" s="44"/>
      <c r="AD1001" s="44"/>
      <c r="AP1001"/>
      <c r="AQ1001"/>
      <c r="AX1001"/>
    </row>
    <row r="1002" spans="18:50">
      <c r="R1002" s="409"/>
      <c r="S1002" s="44"/>
      <c r="T1002" s="44"/>
      <c r="U1002" s="44"/>
      <c r="V1002" s="44"/>
      <c r="W1002" s="44"/>
      <c r="X1002" s="44"/>
      <c r="Y1002" s="44"/>
      <c r="Z1002" s="44"/>
      <c r="AA1002" s="44"/>
      <c r="AB1002" s="44"/>
      <c r="AC1002" s="44"/>
      <c r="AD1002" s="44"/>
      <c r="AP1002"/>
      <c r="AQ1002"/>
      <c r="AX1002"/>
    </row>
    <row r="1003" spans="18:50">
      <c r="R1003" s="409"/>
      <c r="S1003" s="44"/>
      <c r="T1003" s="44"/>
      <c r="U1003" s="44"/>
      <c r="V1003" s="44"/>
      <c r="W1003" s="44"/>
      <c r="X1003" s="44"/>
      <c r="Y1003" s="44"/>
      <c r="Z1003" s="44"/>
      <c r="AA1003" s="44"/>
      <c r="AB1003" s="44"/>
      <c r="AC1003" s="44"/>
      <c r="AD1003" s="44"/>
      <c r="AP1003"/>
      <c r="AQ1003"/>
      <c r="AX1003"/>
    </row>
    <row r="1004" spans="18:50">
      <c r="R1004" s="409"/>
      <c r="S1004" s="44"/>
      <c r="T1004" s="44"/>
      <c r="U1004" s="44"/>
      <c r="V1004" s="44"/>
      <c r="W1004" s="44"/>
      <c r="X1004" s="44"/>
      <c r="Y1004" s="44"/>
      <c r="Z1004" s="44"/>
      <c r="AA1004" s="44"/>
      <c r="AB1004" s="44"/>
      <c r="AC1004" s="44"/>
      <c r="AD1004" s="44"/>
      <c r="AP1004"/>
      <c r="AQ1004"/>
      <c r="AX1004"/>
    </row>
    <row r="1005" spans="18:50">
      <c r="R1005" s="409"/>
      <c r="S1005" s="44"/>
      <c r="T1005" s="44"/>
      <c r="U1005" s="44"/>
      <c r="V1005" s="44"/>
      <c r="W1005" s="44"/>
      <c r="X1005" s="44"/>
      <c r="Y1005" s="44"/>
      <c r="Z1005" s="44"/>
      <c r="AA1005" s="44"/>
      <c r="AB1005" s="44"/>
      <c r="AC1005" s="44"/>
      <c r="AD1005" s="44"/>
      <c r="AP1005"/>
      <c r="AQ1005"/>
      <c r="AX1005"/>
    </row>
    <row r="1006" spans="18:50">
      <c r="R1006" s="409"/>
      <c r="S1006" s="44"/>
      <c r="T1006" s="44"/>
      <c r="U1006" s="44"/>
      <c r="V1006" s="44"/>
      <c r="W1006" s="44"/>
      <c r="X1006" s="44"/>
      <c r="Y1006" s="44"/>
      <c r="Z1006" s="44"/>
      <c r="AA1006" s="44"/>
      <c r="AB1006" s="44"/>
      <c r="AC1006" s="44"/>
      <c r="AD1006" s="44"/>
      <c r="AP1006"/>
      <c r="AQ1006"/>
      <c r="AX1006"/>
    </row>
    <row r="1007" spans="18:50">
      <c r="R1007" s="409"/>
      <c r="S1007" s="44"/>
      <c r="T1007" s="44"/>
      <c r="U1007" s="44"/>
      <c r="V1007" s="44"/>
      <c r="W1007" s="44"/>
      <c r="X1007" s="44"/>
      <c r="Y1007" s="44"/>
      <c r="Z1007" s="44"/>
      <c r="AA1007" s="44"/>
      <c r="AB1007" s="44"/>
      <c r="AC1007" s="44"/>
      <c r="AD1007" s="44"/>
      <c r="AP1007"/>
      <c r="AQ1007"/>
      <c r="AX1007"/>
    </row>
    <row r="1008" spans="18:50">
      <c r="R1008" s="409"/>
      <c r="S1008" s="44"/>
      <c r="T1008" s="44"/>
      <c r="U1008" s="44"/>
      <c r="V1008" s="44"/>
      <c r="W1008" s="44"/>
      <c r="X1008" s="44"/>
      <c r="Y1008" s="44"/>
      <c r="Z1008" s="44"/>
      <c r="AA1008" s="44"/>
      <c r="AB1008" s="44"/>
      <c r="AC1008" s="44"/>
      <c r="AD1008" s="44"/>
      <c r="AP1008"/>
      <c r="AQ1008"/>
      <c r="AX1008"/>
    </row>
    <row r="1009" spans="18:50">
      <c r="R1009" s="409"/>
      <c r="S1009" s="44"/>
      <c r="T1009" s="44"/>
      <c r="U1009" s="44"/>
      <c r="V1009" s="44"/>
      <c r="W1009" s="44"/>
      <c r="X1009" s="44"/>
      <c r="Y1009" s="44"/>
      <c r="Z1009" s="44"/>
      <c r="AA1009" s="44"/>
      <c r="AB1009" s="44"/>
      <c r="AC1009" s="44"/>
      <c r="AD1009" s="44"/>
      <c r="AP1009"/>
      <c r="AQ1009"/>
      <c r="AX1009"/>
    </row>
    <row r="1010" spans="18:50">
      <c r="R1010" s="409"/>
      <c r="S1010" s="44"/>
      <c r="T1010" s="44"/>
      <c r="U1010" s="44"/>
      <c r="V1010" s="44"/>
      <c r="W1010" s="44"/>
      <c r="X1010" s="44"/>
      <c r="Y1010" s="44"/>
      <c r="Z1010" s="44"/>
      <c r="AA1010" s="44"/>
      <c r="AB1010" s="44"/>
      <c r="AC1010" s="44"/>
      <c r="AD1010" s="44"/>
      <c r="AP1010"/>
      <c r="AQ1010"/>
      <c r="AX1010"/>
    </row>
    <row r="1011" spans="18:50">
      <c r="R1011" s="409"/>
      <c r="S1011" s="44"/>
      <c r="T1011" s="44"/>
      <c r="U1011" s="44"/>
      <c r="V1011" s="44"/>
      <c r="W1011" s="44"/>
      <c r="X1011" s="44"/>
      <c r="Y1011" s="44"/>
      <c r="Z1011" s="44"/>
      <c r="AA1011" s="44"/>
      <c r="AB1011" s="44"/>
      <c r="AC1011" s="44"/>
      <c r="AD1011" s="44"/>
      <c r="AP1011"/>
      <c r="AQ1011"/>
      <c r="AX1011"/>
    </row>
    <row r="1012" spans="18:50">
      <c r="R1012" s="409"/>
      <c r="S1012" s="44"/>
      <c r="T1012" s="44"/>
      <c r="U1012" s="44"/>
      <c r="V1012" s="44"/>
      <c r="W1012" s="44"/>
      <c r="X1012" s="44"/>
      <c r="Y1012" s="44"/>
      <c r="Z1012" s="44"/>
      <c r="AA1012" s="44"/>
      <c r="AB1012" s="44"/>
      <c r="AC1012" s="44"/>
      <c r="AD1012" s="44"/>
      <c r="AP1012"/>
      <c r="AQ1012"/>
      <c r="AX1012"/>
    </row>
    <row r="1013" spans="18:50">
      <c r="R1013" s="409"/>
      <c r="S1013" s="44"/>
      <c r="T1013" s="44"/>
      <c r="U1013" s="44"/>
      <c r="V1013" s="44"/>
      <c r="W1013" s="44"/>
      <c r="X1013" s="44"/>
      <c r="Y1013" s="44"/>
      <c r="Z1013" s="44"/>
      <c r="AA1013" s="44"/>
      <c r="AB1013" s="44"/>
      <c r="AC1013" s="44"/>
      <c r="AD1013" s="44"/>
      <c r="AP1013"/>
      <c r="AQ1013"/>
      <c r="AX1013"/>
    </row>
    <row r="1014" spans="18:50">
      <c r="R1014" s="409"/>
      <c r="S1014" s="44"/>
      <c r="T1014" s="44"/>
      <c r="U1014" s="44"/>
      <c r="V1014" s="44"/>
      <c r="W1014" s="44"/>
      <c r="X1014" s="44"/>
      <c r="Y1014" s="44"/>
      <c r="Z1014" s="44"/>
      <c r="AA1014" s="44"/>
      <c r="AB1014" s="44"/>
      <c r="AC1014" s="44"/>
      <c r="AD1014" s="44"/>
      <c r="AP1014"/>
      <c r="AQ1014"/>
      <c r="AX1014"/>
    </row>
    <row r="1015" spans="18:50">
      <c r="R1015" s="409"/>
      <c r="S1015" s="44"/>
      <c r="T1015" s="44"/>
      <c r="U1015" s="44"/>
      <c r="V1015" s="44"/>
      <c r="W1015" s="44"/>
      <c r="X1015" s="44"/>
      <c r="Y1015" s="44"/>
      <c r="Z1015" s="44"/>
      <c r="AA1015" s="44"/>
      <c r="AB1015" s="44"/>
      <c r="AC1015" s="44"/>
      <c r="AD1015" s="44"/>
      <c r="AP1015"/>
      <c r="AQ1015"/>
      <c r="AX1015"/>
    </row>
    <row r="1016" spans="18:50">
      <c r="R1016" s="409"/>
      <c r="S1016" s="44"/>
      <c r="T1016" s="44"/>
      <c r="U1016" s="44"/>
      <c r="V1016" s="44"/>
      <c r="W1016" s="44"/>
      <c r="X1016" s="44"/>
      <c r="Y1016" s="44"/>
      <c r="Z1016" s="44"/>
      <c r="AA1016" s="44"/>
      <c r="AB1016" s="44"/>
      <c r="AC1016" s="44"/>
      <c r="AD1016" s="44"/>
      <c r="AP1016"/>
      <c r="AQ1016"/>
      <c r="AX1016"/>
    </row>
    <row r="1017" spans="18:50">
      <c r="R1017" s="409"/>
      <c r="S1017" s="44"/>
      <c r="T1017" s="44"/>
      <c r="U1017" s="44"/>
      <c r="V1017" s="44"/>
      <c r="W1017" s="44"/>
      <c r="X1017" s="44"/>
      <c r="Y1017" s="44"/>
      <c r="Z1017" s="44"/>
      <c r="AA1017" s="44"/>
      <c r="AB1017" s="44"/>
      <c r="AC1017" s="44"/>
      <c r="AD1017" s="44"/>
      <c r="AP1017"/>
      <c r="AQ1017"/>
      <c r="AX1017"/>
    </row>
    <row r="1018" spans="18:50">
      <c r="R1018" s="409"/>
      <c r="S1018" s="44"/>
      <c r="T1018" s="44"/>
      <c r="U1018" s="44"/>
      <c r="V1018" s="44"/>
      <c r="W1018" s="44"/>
      <c r="X1018" s="44"/>
      <c r="Y1018" s="44"/>
      <c r="Z1018" s="44"/>
      <c r="AA1018" s="44"/>
      <c r="AB1018" s="44"/>
      <c r="AC1018" s="44"/>
      <c r="AD1018" s="44"/>
      <c r="AP1018"/>
      <c r="AQ1018"/>
      <c r="AX1018"/>
    </row>
    <row r="1019" spans="18:50">
      <c r="R1019" s="409"/>
      <c r="S1019" s="44"/>
      <c r="T1019" s="44"/>
      <c r="U1019" s="44"/>
      <c r="V1019" s="44"/>
      <c r="W1019" s="44"/>
      <c r="X1019" s="44"/>
      <c r="Y1019" s="44"/>
      <c r="Z1019" s="44"/>
      <c r="AA1019" s="44"/>
      <c r="AB1019" s="44"/>
      <c r="AC1019" s="44"/>
      <c r="AD1019" s="44"/>
      <c r="AP1019"/>
      <c r="AQ1019"/>
      <c r="AX1019"/>
    </row>
    <row r="1020" spans="18:50">
      <c r="R1020" s="409"/>
      <c r="S1020" s="44"/>
      <c r="T1020" s="44"/>
      <c r="U1020" s="44"/>
      <c r="V1020" s="44"/>
      <c r="W1020" s="44"/>
      <c r="X1020" s="44"/>
      <c r="Y1020" s="44"/>
      <c r="Z1020" s="44"/>
      <c r="AA1020" s="44"/>
      <c r="AB1020" s="44"/>
      <c r="AC1020" s="44"/>
      <c r="AD1020" s="44"/>
      <c r="AP1020"/>
      <c r="AQ1020"/>
      <c r="AX1020"/>
    </row>
    <row r="1021" spans="18:50">
      <c r="R1021" s="409"/>
      <c r="S1021" s="44"/>
      <c r="T1021" s="44"/>
      <c r="U1021" s="44"/>
      <c r="V1021" s="44"/>
      <c r="W1021" s="44"/>
      <c r="X1021" s="44"/>
      <c r="Y1021" s="44"/>
      <c r="Z1021" s="44"/>
      <c r="AA1021" s="44"/>
      <c r="AB1021" s="44"/>
      <c r="AC1021" s="44"/>
      <c r="AD1021" s="44"/>
      <c r="AP1021"/>
      <c r="AQ1021"/>
      <c r="AX1021"/>
    </row>
    <row r="1022" spans="18:50">
      <c r="R1022" s="409"/>
      <c r="S1022" s="44"/>
      <c r="T1022" s="44"/>
      <c r="U1022" s="44"/>
      <c r="V1022" s="44"/>
      <c r="W1022" s="44"/>
      <c r="X1022" s="44"/>
      <c r="Y1022" s="44"/>
      <c r="Z1022" s="44"/>
      <c r="AA1022" s="44"/>
      <c r="AB1022" s="44"/>
      <c r="AC1022" s="44"/>
      <c r="AD1022" s="44"/>
      <c r="AP1022"/>
      <c r="AQ1022"/>
      <c r="AX1022"/>
    </row>
    <row r="1023" spans="18:50">
      <c r="R1023" s="409"/>
      <c r="S1023" s="44"/>
      <c r="T1023" s="44"/>
      <c r="U1023" s="44"/>
      <c r="V1023" s="44"/>
      <c r="W1023" s="44"/>
      <c r="X1023" s="44"/>
      <c r="Y1023" s="44"/>
      <c r="Z1023" s="44"/>
      <c r="AA1023" s="44"/>
      <c r="AB1023" s="44"/>
      <c r="AC1023" s="44"/>
      <c r="AD1023" s="44"/>
      <c r="AP1023"/>
      <c r="AQ1023"/>
      <c r="AX1023"/>
    </row>
    <row r="1024" spans="18:50">
      <c r="R1024" s="409"/>
      <c r="S1024" s="44"/>
      <c r="T1024" s="44"/>
      <c r="U1024" s="44"/>
      <c r="V1024" s="44"/>
      <c r="W1024" s="44"/>
      <c r="X1024" s="44"/>
      <c r="Y1024" s="44"/>
      <c r="Z1024" s="44"/>
      <c r="AA1024" s="44"/>
      <c r="AB1024" s="44"/>
      <c r="AC1024" s="44"/>
      <c r="AD1024" s="44"/>
      <c r="AP1024"/>
      <c r="AQ1024"/>
      <c r="AX1024"/>
    </row>
    <row r="1025" spans="18:50">
      <c r="R1025" s="409"/>
      <c r="S1025" s="44"/>
      <c r="T1025" s="44"/>
      <c r="U1025" s="44"/>
      <c r="V1025" s="44"/>
      <c r="W1025" s="44"/>
      <c r="X1025" s="44"/>
      <c r="Y1025" s="44"/>
      <c r="Z1025" s="44"/>
      <c r="AA1025" s="44"/>
      <c r="AB1025" s="44"/>
      <c r="AC1025" s="44"/>
      <c r="AD1025" s="44"/>
      <c r="AP1025"/>
      <c r="AQ1025"/>
      <c r="AX1025"/>
    </row>
    <row r="1026" spans="18:50">
      <c r="R1026" s="409"/>
      <c r="S1026" s="44"/>
      <c r="T1026" s="44"/>
      <c r="U1026" s="44"/>
      <c r="V1026" s="44"/>
      <c r="W1026" s="44"/>
      <c r="X1026" s="44"/>
      <c r="Y1026" s="44"/>
      <c r="Z1026" s="44"/>
      <c r="AA1026" s="44"/>
      <c r="AB1026" s="44"/>
      <c r="AC1026" s="44"/>
      <c r="AD1026" s="44"/>
      <c r="AP1026"/>
      <c r="AQ1026"/>
      <c r="AX1026"/>
    </row>
    <row r="1027" spans="18:50">
      <c r="R1027" s="409"/>
      <c r="S1027" s="44"/>
      <c r="T1027" s="44"/>
      <c r="U1027" s="44"/>
      <c r="V1027" s="44"/>
      <c r="W1027" s="44"/>
      <c r="X1027" s="44"/>
      <c r="Y1027" s="44"/>
      <c r="Z1027" s="44"/>
      <c r="AA1027" s="44"/>
      <c r="AB1027" s="44"/>
      <c r="AC1027" s="44"/>
      <c r="AD1027" s="44"/>
      <c r="AP1027"/>
      <c r="AQ1027"/>
      <c r="AX1027"/>
    </row>
    <row r="1028" spans="18:50">
      <c r="R1028" s="409"/>
      <c r="S1028" s="44"/>
      <c r="T1028" s="44"/>
      <c r="U1028" s="44"/>
      <c r="V1028" s="44"/>
      <c r="W1028" s="44"/>
      <c r="X1028" s="44"/>
      <c r="Y1028" s="44"/>
      <c r="Z1028" s="44"/>
      <c r="AA1028" s="44"/>
      <c r="AB1028" s="44"/>
      <c r="AC1028" s="44"/>
      <c r="AD1028" s="44"/>
      <c r="AP1028"/>
      <c r="AQ1028"/>
      <c r="AX1028"/>
    </row>
    <row r="1029" spans="18:50">
      <c r="R1029" s="409"/>
      <c r="S1029" s="44"/>
      <c r="T1029" s="44"/>
      <c r="U1029" s="44"/>
      <c r="V1029" s="44"/>
      <c r="W1029" s="44"/>
      <c r="X1029" s="44"/>
      <c r="Y1029" s="44"/>
      <c r="Z1029" s="44"/>
      <c r="AA1029" s="44"/>
      <c r="AB1029" s="44"/>
      <c r="AC1029" s="44"/>
      <c r="AD1029" s="44"/>
      <c r="AP1029"/>
      <c r="AQ1029"/>
      <c r="AX1029"/>
    </row>
    <row r="1030" spans="18:50">
      <c r="R1030" s="409"/>
      <c r="S1030" s="44"/>
      <c r="T1030" s="44"/>
      <c r="U1030" s="44"/>
      <c r="V1030" s="44"/>
      <c r="W1030" s="44"/>
      <c r="X1030" s="44"/>
      <c r="Y1030" s="44"/>
      <c r="Z1030" s="44"/>
      <c r="AA1030" s="44"/>
      <c r="AB1030" s="44"/>
      <c r="AC1030" s="44"/>
      <c r="AD1030" s="44"/>
      <c r="AP1030"/>
      <c r="AQ1030"/>
      <c r="AX1030"/>
    </row>
    <row r="1031" spans="18:50">
      <c r="R1031" s="409"/>
      <c r="S1031" s="44"/>
      <c r="T1031" s="44"/>
      <c r="U1031" s="44"/>
      <c r="V1031" s="44"/>
      <c r="W1031" s="44"/>
      <c r="X1031" s="44"/>
      <c r="Y1031" s="44"/>
      <c r="Z1031" s="44"/>
      <c r="AA1031" s="44"/>
      <c r="AB1031" s="44"/>
      <c r="AC1031" s="44"/>
      <c r="AD1031" s="44"/>
      <c r="AP1031"/>
      <c r="AQ1031"/>
      <c r="AX1031"/>
    </row>
    <row r="1032" spans="18:50">
      <c r="R1032" s="409"/>
      <c r="S1032" s="44"/>
      <c r="T1032" s="44"/>
      <c r="U1032" s="44"/>
      <c r="V1032" s="44"/>
      <c r="W1032" s="44"/>
      <c r="X1032" s="44"/>
      <c r="Y1032" s="44"/>
      <c r="Z1032" s="44"/>
      <c r="AA1032" s="44"/>
      <c r="AB1032" s="44"/>
      <c r="AC1032" s="44"/>
      <c r="AD1032" s="44"/>
      <c r="AP1032"/>
      <c r="AQ1032"/>
      <c r="AX1032"/>
    </row>
    <row r="1033" spans="18:50">
      <c r="R1033" s="409"/>
      <c r="S1033" s="44"/>
      <c r="T1033" s="44"/>
      <c r="U1033" s="44"/>
      <c r="V1033" s="44"/>
      <c r="W1033" s="44"/>
      <c r="X1033" s="44"/>
      <c r="Y1033" s="44"/>
      <c r="Z1033" s="44"/>
      <c r="AA1033" s="44"/>
      <c r="AB1033" s="44"/>
      <c r="AC1033" s="44"/>
      <c r="AD1033" s="44"/>
      <c r="AP1033"/>
      <c r="AQ1033"/>
      <c r="AX1033"/>
    </row>
    <row r="1034" spans="18:50">
      <c r="R1034" s="409"/>
      <c r="S1034" s="44"/>
      <c r="T1034" s="44"/>
      <c r="U1034" s="44"/>
      <c r="V1034" s="44"/>
      <c r="W1034" s="44"/>
      <c r="X1034" s="44"/>
      <c r="Y1034" s="44"/>
      <c r="Z1034" s="44"/>
      <c r="AA1034" s="44"/>
      <c r="AB1034" s="44"/>
      <c r="AC1034" s="44"/>
      <c r="AD1034" s="44"/>
      <c r="AP1034"/>
      <c r="AQ1034"/>
      <c r="AX1034"/>
    </row>
    <row r="1035" spans="18:50">
      <c r="R1035" s="409"/>
      <c r="S1035" s="44"/>
      <c r="T1035" s="44"/>
      <c r="U1035" s="44"/>
      <c r="V1035" s="44"/>
      <c r="W1035" s="44"/>
      <c r="X1035" s="44"/>
      <c r="Y1035" s="44"/>
      <c r="Z1035" s="44"/>
      <c r="AA1035" s="44"/>
      <c r="AB1035" s="44"/>
      <c r="AC1035" s="44"/>
      <c r="AD1035" s="44"/>
      <c r="AP1035"/>
      <c r="AQ1035"/>
      <c r="AX1035"/>
    </row>
    <row r="1036" spans="18:50">
      <c r="R1036" s="409"/>
      <c r="S1036" s="44"/>
      <c r="T1036" s="44"/>
      <c r="U1036" s="44"/>
      <c r="V1036" s="44"/>
      <c r="W1036" s="44"/>
      <c r="X1036" s="44"/>
      <c r="Y1036" s="44"/>
      <c r="Z1036" s="44"/>
      <c r="AA1036" s="44"/>
      <c r="AB1036" s="44"/>
      <c r="AC1036" s="44"/>
      <c r="AD1036" s="44"/>
      <c r="AP1036"/>
      <c r="AQ1036"/>
      <c r="AX1036"/>
    </row>
    <row r="1037" spans="18:50">
      <c r="R1037" s="409"/>
      <c r="S1037" s="44"/>
      <c r="T1037" s="44"/>
      <c r="U1037" s="44"/>
      <c r="V1037" s="44"/>
      <c r="W1037" s="44"/>
      <c r="X1037" s="44"/>
      <c r="Y1037" s="44"/>
      <c r="Z1037" s="44"/>
      <c r="AA1037" s="44"/>
      <c r="AB1037" s="44"/>
      <c r="AC1037" s="44"/>
      <c r="AD1037" s="44"/>
      <c r="AP1037"/>
      <c r="AQ1037"/>
      <c r="AX1037"/>
    </row>
    <row r="1038" spans="18:50">
      <c r="R1038" s="409"/>
      <c r="S1038" s="44"/>
      <c r="T1038" s="44"/>
      <c r="U1038" s="44"/>
      <c r="V1038" s="44"/>
      <c r="W1038" s="44"/>
      <c r="X1038" s="44"/>
      <c r="Y1038" s="44"/>
      <c r="Z1038" s="44"/>
      <c r="AA1038" s="44"/>
      <c r="AB1038" s="44"/>
      <c r="AC1038" s="44"/>
      <c r="AD1038" s="44"/>
      <c r="AP1038"/>
      <c r="AQ1038"/>
      <c r="AX1038"/>
    </row>
    <row r="1039" spans="18:50">
      <c r="R1039" s="409"/>
      <c r="S1039" s="44"/>
      <c r="T1039" s="44"/>
      <c r="U1039" s="44"/>
      <c r="V1039" s="44"/>
      <c r="W1039" s="44"/>
      <c r="X1039" s="44"/>
      <c r="Y1039" s="44"/>
      <c r="Z1039" s="44"/>
      <c r="AA1039" s="44"/>
      <c r="AB1039" s="44"/>
      <c r="AC1039" s="44"/>
      <c r="AD1039" s="44"/>
      <c r="AP1039"/>
      <c r="AQ1039"/>
      <c r="AX1039"/>
    </row>
    <row r="1040" spans="18:50">
      <c r="R1040" s="409"/>
      <c r="S1040" s="44"/>
      <c r="T1040" s="44"/>
      <c r="U1040" s="44"/>
      <c r="V1040" s="44"/>
      <c r="W1040" s="44"/>
      <c r="X1040" s="44"/>
      <c r="Y1040" s="44"/>
      <c r="Z1040" s="44"/>
      <c r="AA1040" s="44"/>
      <c r="AB1040" s="44"/>
      <c r="AC1040" s="44"/>
      <c r="AD1040" s="44"/>
      <c r="AP1040"/>
      <c r="AQ1040"/>
      <c r="AX1040"/>
    </row>
    <row r="1041" spans="18:50">
      <c r="R1041" s="409"/>
      <c r="S1041" s="44"/>
      <c r="T1041" s="44"/>
      <c r="U1041" s="44"/>
      <c r="V1041" s="44"/>
      <c r="W1041" s="44"/>
      <c r="X1041" s="44"/>
      <c r="Y1041" s="44"/>
      <c r="Z1041" s="44"/>
      <c r="AA1041" s="44"/>
      <c r="AB1041" s="44"/>
      <c r="AC1041" s="44"/>
      <c r="AD1041" s="44"/>
      <c r="AP1041"/>
      <c r="AQ1041"/>
      <c r="AX1041"/>
    </row>
    <row r="1042" spans="18:50">
      <c r="R1042" s="409"/>
      <c r="S1042" s="44"/>
      <c r="T1042" s="44"/>
      <c r="U1042" s="44"/>
      <c r="V1042" s="44"/>
      <c r="W1042" s="44"/>
      <c r="X1042" s="44"/>
      <c r="Y1042" s="44"/>
      <c r="Z1042" s="44"/>
      <c r="AA1042" s="44"/>
      <c r="AB1042" s="44"/>
      <c r="AC1042" s="44"/>
      <c r="AD1042" s="44"/>
      <c r="AP1042"/>
      <c r="AQ1042"/>
      <c r="AX1042"/>
    </row>
    <row r="1043" spans="18:50">
      <c r="R1043" s="409"/>
      <c r="S1043" s="44"/>
      <c r="T1043" s="44"/>
      <c r="U1043" s="44"/>
      <c r="V1043" s="44"/>
      <c r="W1043" s="44"/>
      <c r="X1043" s="44"/>
      <c r="Y1043" s="44"/>
      <c r="Z1043" s="44"/>
      <c r="AA1043" s="44"/>
      <c r="AB1043" s="44"/>
      <c r="AC1043" s="44"/>
      <c r="AD1043" s="44"/>
      <c r="AP1043"/>
      <c r="AQ1043"/>
      <c r="AX1043"/>
    </row>
    <row r="1044" spans="18:50">
      <c r="R1044" s="409"/>
      <c r="S1044" s="44"/>
      <c r="T1044" s="44"/>
      <c r="U1044" s="44"/>
      <c r="V1044" s="44"/>
      <c r="W1044" s="44"/>
      <c r="X1044" s="44"/>
      <c r="Y1044" s="44"/>
      <c r="Z1044" s="44"/>
      <c r="AA1044" s="44"/>
      <c r="AB1044" s="44"/>
      <c r="AC1044" s="44"/>
      <c r="AD1044" s="44"/>
      <c r="AP1044"/>
      <c r="AQ1044"/>
      <c r="AX1044"/>
    </row>
    <row r="1045" spans="18:50">
      <c r="R1045" s="409"/>
      <c r="S1045" s="44"/>
      <c r="T1045" s="44"/>
      <c r="U1045" s="44"/>
      <c r="V1045" s="44"/>
      <c r="W1045" s="44"/>
      <c r="X1045" s="44"/>
      <c r="Y1045" s="44"/>
      <c r="Z1045" s="44"/>
      <c r="AA1045" s="44"/>
      <c r="AB1045" s="44"/>
      <c r="AC1045" s="44"/>
      <c r="AD1045" s="44"/>
      <c r="AP1045"/>
      <c r="AQ1045"/>
      <c r="AX1045"/>
    </row>
    <row r="1046" spans="18:50">
      <c r="R1046" s="409"/>
      <c r="S1046" s="44"/>
      <c r="T1046" s="44"/>
      <c r="U1046" s="44"/>
      <c r="V1046" s="44"/>
      <c r="W1046" s="44"/>
      <c r="X1046" s="44"/>
      <c r="Y1046" s="44"/>
      <c r="Z1046" s="44"/>
      <c r="AA1046" s="44"/>
      <c r="AB1046" s="44"/>
      <c r="AC1046" s="44"/>
      <c r="AD1046" s="44"/>
      <c r="AP1046"/>
      <c r="AQ1046"/>
      <c r="AX1046"/>
    </row>
    <row r="1047" spans="18:50">
      <c r="R1047" s="409"/>
      <c r="S1047" s="44"/>
      <c r="T1047" s="44"/>
      <c r="U1047" s="44"/>
      <c r="V1047" s="44"/>
      <c r="W1047" s="44"/>
      <c r="X1047" s="44"/>
      <c r="Y1047" s="44"/>
      <c r="Z1047" s="44"/>
      <c r="AA1047" s="44"/>
      <c r="AB1047" s="44"/>
      <c r="AC1047" s="44"/>
      <c r="AD1047" s="44"/>
      <c r="AP1047"/>
      <c r="AQ1047"/>
      <c r="AX1047"/>
    </row>
    <row r="1048" spans="18:50">
      <c r="R1048" s="409"/>
      <c r="S1048" s="44"/>
      <c r="T1048" s="44"/>
      <c r="U1048" s="44"/>
      <c r="V1048" s="44"/>
      <c r="W1048" s="44"/>
      <c r="X1048" s="44"/>
      <c r="Y1048" s="44"/>
      <c r="Z1048" s="44"/>
      <c r="AA1048" s="44"/>
      <c r="AB1048" s="44"/>
      <c r="AC1048" s="44"/>
      <c r="AD1048" s="44"/>
      <c r="AP1048"/>
      <c r="AQ1048"/>
      <c r="AX1048"/>
    </row>
    <row r="1049" spans="18:50">
      <c r="R1049" s="409"/>
      <c r="S1049" s="44"/>
      <c r="T1049" s="44"/>
      <c r="U1049" s="44"/>
      <c r="V1049" s="44"/>
      <c r="W1049" s="44"/>
      <c r="X1049" s="44"/>
      <c r="Y1049" s="44"/>
      <c r="Z1049" s="44"/>
      <c r="AA1049" s="44"/>
      <c r="AB1049" s="44"/>
      <c r="AC1049" s="44"/>
      <c r="AD1049" s="44"/>
      <c r="AP1049"/>
      <c r="AQ1049"/>
      <c r="AX1049"/>
    </row>
    <row r="1050" spans="18:50">
      <c r="R1050" s="409"/>
      <c r="S1050" s="44"/>
      <c r="T1050" s="44"/>
      <c r="U1050" s="44"/>
      <c r="V1050" s="44"/>
      <c r="W1050" s="44"/>
      <c r="X1050" s="44"/>
      <c r="Y1050" s="44"/>
      <c r="Z1050" s="44"/>
      <c r="AA1050" s="44"/>
      <c r="AB1050" s="44"/>
      <c r="AC1050" s="44"/>
      <c r="AD1050" s="44"/>
      <c r="AP1050"/>
      <c r="AQ1050"/>
      <c r="AX1050"/>
    </row>
    <row r="1051" spans="18:50">
      <c r="R1051" s="409"/>
      <c r="S1051" s="44"/>
      <c r="T1051" s="44"/>
      <c r="U1051" s="44"/>
      <c r="V1051" s="44"/>
      <c r="W1051" s="44"/>
      <c r="X1051" s="44"/>
      <c r="Y1051" s="44"/>
      <c r="Z1051" s="44"/>
      <c r="AA1051" s="44"/>
      <c r="AB1051" s="44"/>
      <c r="AC1051" s="44"/>
      <c r="AD1051" s="44"/>
      <c r="AP1051"/>
      <c r="AQ1051"/>
      <c r="AX1051"/>
    </row>
    <row r="1052" spans="18:50">
      <c r="R1052" s="409"/>
      <c r="S1052" s="44"/>
      <c r="T1052" s="44"/>
      <c r="U1052" s="44"/>
      <c r="V1052" s="44"/>
      <c r="W1052" s="44"/>
      <c r="X1052" s="44"/>
      <c r="Y1052" s="44"/>
      <c r="Z1052" s="44"/>
      <c r="AA1052" s="44"/>
      <c r="AB1052" s="44"/>
      <c r="AC1052" s="44"/>
      <c r="AD1052" s="44"/>
      <c r="AP1052"/>
      <c r="AQ1052"/>
      <c r="AX1052"/>
    </row>
    <row r="1053" spans="18:50">
      <c r="R1053" s="409"/>
      <c r="S1053" s="44"/>
      <c r="T1053" s="44"/>
      <c r="U1053" s="44"/>
      <c r="V1053" s="44"/>
      <c r="W1053" s="44"/>
      <c r="X1053" s="44"/>
      <c r="Y1053" s="44"/>
      <c r="Z1053" s="44"/>
      <c r="AA1053" s="44"/>
      <c r="AB1053" s="44"/>
      <c r="AC1053" s="44"/>
      <c r="AD1053" s="44"/>
      <c r="AP1053"/>
      <c r="AQ1053"/>
      <c r="AX1053"/>
    </row>
    <row r="1054" spans="18:50">
      <c r="R1054" s="409"/>
      <c r="S1054" s="44"/>
      <c r="T1054" s="44"/>
      <c r="U1054" s="44"/>
      <c r="V1054" s="44"/>
      <c r="W1054" s="44"/>
      <c r="X1054" s="44"/>
      <c r="Y1054" s="44"/>
      <c r="Z1054" s="44"/>
      <c r="AA1054" s="44"/>
      <c r="AB1054" s="44"/>
      <c r="AC1054" s="44"/>
      <c r="AD1054" s="44"/>
      <c r="AP1054"/>
      <c r="AQ1054"/>
      <c r="AX1054"/>
    </row>
    <row r="1055" spans="18:50">
      <c r="R1055" s="409"/>
      <c r="S1055" s="44"/>
      <c r="T1055" s="44"/>
      <c r="U1055" s="44"/>
      <c r="V1055" s="44"/>
      <c r="W1055" s="44"/>
      <c r="X1055" s="44"/>
      <c r="Y1055" s="44"/>
      <c r="Z1055" s="44"/>
      <c r="AA1055" s="44"/>
      <c r="AB1055" s="44"/>
      <c r="AC1055" s="44"/>
      <c r="AD1055" s="44"/>
      <c r="AP1055"/>
      <c r="AQ1055"/>
      <c r="AX1055"/>
    </row>
    <row r="1056" spans="18:50">
      <c r="R1056" s="409"/>
      <c r="S1056" s="44"/>
      <c r="T1056" s="44"/>
      <c r="U1056" s="44"/>
      <c r="V1056" s="44"/>
      <c r="W1056" s="44"/>
      <c r="X1056" s="44"/>
      <c r="Y1056" s="44"/>
      <c r="Z1056" s="44"/>
      <c r="AA1056" s="44"/>
      <c r="AB1056" s="44"/>
      <c r="AC1056" s="44"/>
      <c r="AD1056" s="44"/>
      <c r="AP1056"/>
      <c r="AQ1056"/>
      <c r="AX1056"/>
    </row>
    <row r="1057" spans="18:50">
      <c r="R1057" s="409"/>
      <c r="S1057" s="44"/>
      <c r="T1057" s="44"/>
      <c r="U1057" s="44"/>
      <c r="V1057" s="44"/>
      <c r="W1057" s="44"/>
      <c r="X1057" s="44"/>
      <c r="Y1057" s="44"/>
      <c r="Z1057" s="44"/>
      <c r="AA1057" s="44"/>
      <c r="AB1057" s="44"/>
      <c r="AC1057" s="44"/>
      <c r="AD1057" s="44"/>
      <c r="AP1057"/>
      <c r="AQ1057"/>
      <c r="AX1057"/>
    </row>
    <row r="1058" spans="18:50">
      <c r="R1058" s="409"/>
      <c r="S1058" s="44"/>
      <c r="T1058" s="44"/>
      <c r="U1058" s="44"/>
      <c r="V1058" s="44"/>
      <c r="W1058" s="44"/>
      <c r="X1058" s="44"/>
      <c r="Y1058" s="44"/>
      <c r="Z1058" s="44"/>
      <c r="AA1058" s="44"/>
      <c r="AB1058" s="44"/>
      <c r="AC1058" s="44"/>
      <c r="AD1058" s="44"/>
      <c r="AP1058"/>
      <c r="AQ1058"/>
      <c r="AX1058"/>
    </row>
    <row r="1059" spans="18:50">
      <c r="R1059" s="409"/>
      <c r="S1059" s="44"/>
      <c r="T1059" s="44"/>
      <c r="U1059" s="44"/>
      <c r="V1059" s="44"/>
      <c r="W1059" s="44"/>
      <c r="X1059" s="44"/>
      <c r="Y1059" s="44"/>
      <c r="Z1059" s="44"/>
      <c r="AA1059" s="44"/>
      <c r="AB1059" s="44"/>
      <c r="AC1059" s="44"/>
      <c r="AD1059" s="44"/>
      <c r="AP1059"/>
      <c r="AQ1059"/>
      <c r="AX1059"/>
    </row>
    <row r="1060" spans="18:50">
      <c r="R1060" s="409"/>
      <c r="S1060" s="44"/>
      <c r="T1060" s="44"/>
      <c r="U1060" s="44"/>
      <c r="V1060" s="44"/>
      <c r="W1060" s="44"/>
      <c r="X1060" s="44"/>
      <c r="Y1060" s="44"/>
      <c r="Z1060" s="44"/>
      <c r="AA1060" s="44"/>
      <c r="AB1060" s="44"/>
      <c r="AC1060" s="44"/>
      <c r="AD1060" s="44"/>
      <c r="AP1060"/>
      <c r="AQ1060"/>
      <c r="AX1060"/>
    </row>
    <row r="1061" spans="18:50">
      <c r="R1061" s="409"/>
      <c r="S1061" s="44"/>
      <c r="T1061" s="44"/>
      <c r="U1061" s="44"/>
      <c r="V1061" s="44"/>
      <c r="W1061" s="44"/>
      <c r="X1061" s="44"/>
      <c r="Y1061" s="44"/>
      <c r="Z1061" s="44"/>
      <c r="AA1061" s="44"/>
      <c r="AB1061" s="44"/>
      <c r="AC1061" s="44"/>
      <c r="AD1061" s="44"/>
      <c r="AP1061"/>
      <c r="AQ1061"/>
      <c r="AX1061"/>
    </row>
    <row r="1062" spans="18:50">
      <c r="R1062" s="409"/>
      <c r="S1062" s="44"/>
      <c r="T1062" s="44"/>
      <c r="U1062" s="44"/>
      <c r="V1062" s="44"/>
      <c r="W1062" s="44"/>
      <c r="X1062" s="44"/>
      <c r="Y1062" s="44"/>
      <c r="Z1062" s="44"/>
      <c r="AA1062" s="44"/>
      <c r="AB1062" s="44"/>
      <c r="AC1062" s="44"/>
      <c r="AD1062" s="44"/>
      <c r="AP1062"/>
      <c r="AQ1062"/>
      <c r="AX1062"/>
    </row>
    <row r="1063" spans="18:50">
      <c r="R1063" s="409"/>
      <c r="S1063" s="44"/>
      <c r="T1063" s="44"/>
      <c r="U1063" s="44"/>
      <c r="V1063" s="44"/>
      <c r="W1063" s="44"/>
      <c r="X1063" s="44"/>
      <c r="Y1063" s="44"/>
      <c r="Z1063" s="44"/>
      <c r="AA1063" s="44"/>
      <c r="AB1063" s="44"/>
      <c r="AC1063" s="44"/>
      <c r="AD1063" s="44"/>
      <c r="AP1063"/>
      <c r="AQ1063"/>
      <c r="AX1063"/>
    </row>
    <row r="1064" spans="18:50">
      <c r="R1064" s="409"/>
      <c r="S1064" s="44"/>
      <c r="T1064" s="44"/>
      <c r="U1064" s="44"/>
      <c r="V1064" s="44"/>
      <c r="W1064" s="44"/>
      <c r="X1064" s="44"/>
      <c r="Y1064" s="44"/>
      <c r="Z1064" s="44"/>
      <c r="AA1064" s="44"/>
      <c r="AB1064" s="44"/>
      <c r="AC1064" s="44"/>
      <c r="AD1064" s="44"/>
      <c r="AP1064"/>
      <c r="AQ1064"/>
      <c r="AX1064"/>
    </row>
    <row r="1065" spans="18:50">
      <c r="R1065" s="409"/>
      <c r="S1065" s="44"/>
      <c r="T1065" s="44"/>
      <c r="U1065" s="44"/>
      <c r="V1065" s="44"/>
      <c r="W1065" s="44"/>
      <c r="X1065" s="44"/>
      <c r="Y1065" s="44"/>
      <c r="Z1065" s="44"/>
      <c r="AA1065" s="44"/>
      <c r="AB1065" s="44"/>
      <c r="AC1065" s="44"/>
      <c r="AD1065" s="44"/>
      <c r="AP1065"/>
      <c r="AQ1065"/>
      <c r="AX1065"/>
    </row>
    <row r="1066" spans="18:50">
      <c r="R1066" s="409"/>
      <c r="S1066" s="44"/>
      <c r="T1066" s="44"/>
      <c r="U1066" s="44"/>
      <c r="V1066" s="44"/>
      <c r="W1066" s="44"/>
      <c r="X1066" s="44"/>
      <c r="Y1066" s="44"/>
      <c r="Z1066" s="44"/>
      <c r="AA1066" s="44"/>
      <c r="AB1066" s="44"/>
      <c r="AC1066" s="44"/>
      <c r="AD1066" s="44"/>
      <c r="AP1066"/>
      <c r="AQ1066"/>
      <c r="AX1066"/>
    </row>
    <row r="1067" spans="18:50">
      <c r="R1067" s="409"/>
      <c r="S1067" s="44"/>
      <c r="T1067" s="44"/>
      <c r="U1067" s="44"/>
      <c r="V1067" s="44"/>
      <c r="W1067" s="44"/>
      <c r="X1067" s="44"/>
      <c r="Y1067" s="44"/>
      <c r="Z1067" s="44"/>
      <c r="AA1067" s="44"/>
      <c r="AB1067" s="44"/>
      <c r="AC1067" s="44"/>
      <c r="AD1067" s="44"/>
      <c r="AP1067"/>
      <c r="AQ1067"/>
      <c r="AX1067"/>
    </row>
    <row r="1068" spans="18:50">
      <c r="R1068" s="409"/>
      <c r="S1068" s="44"/>
      <c r="T1068" s="44"/>
      <c r="U1068" s="44"/>
      <c r="V1068" s="44"/>
      <c r="W1068" s="44"/>
      <c r="X1068" s="44"/>
      <c r="Y1068" s="44"/>
      <c r="Z1068" s="44"/>
      <c r="AA1068" s="44"/>
      <c r="AB1068" s="44"/>
      <c r="AC1068" s="44"/>
      <c r="AD1068" s="44"/>
      <c r="AP1068"/>
      <c r="AQ1068"/>
      <c r="AX1068"/>
    </row>
    <row r="1069" spans="18:50">
      <c r="R1069" s="409"/>
      <c r="S1069" s="44"/>
      <c r="T1069" s="44"/>
      <c r="U1069" s="44"/>
      <c r="V1069" s="44"/>
      <c r="W1069" s="44"/>
      <c r="X1069" s="44"/>
      <c r="Y1069" s="44"/>
      <c r="Z1069" s="44"/>
      <c r="AA1069" s="44"/>
      <c r="AB1069" s="44"/>
      <c r="AC1069" s="44"/>
      <c r="AD1069" s="44"/>
      <c r="AP1069"/>
      <c r="AQ1069"/>
      <c r="AX1069"/>
    </row>
    <row r="1070" spans="18:50">
      <c r="R1070" s="409"/>
      <c r="S1070" s="44"/>
      <c r="T1070" s="44"/>
      <c r="U1070" s="44"/>
      <c r="V1070" s="44"/>
      <c r="W1070" s="44"/>
      <c r="X1070" s="44"/>
      <c r="Y1070" s="44"/>
      <c r="Z1070" s="44"/>
      <c r="AA1070" s="44"/>
      <c r="AB1070" s="44"/>
      <c r="AC1070" s="44"/>
      <c r="AD1070" s="44"/>
      <c r="AP1070"/>
      <c r="AQ1070"/>
      <c r="AX1070"/>
    </row>
    <row r="1071" spans="18:50">
      <c r="R1071" s="409"/>
      <c r="S1071" s="44"/>
      <c r="T1071" s="44"/>
      <c r="U1071" s="44"/>
      <c r="V1071" s="44"/>
      <c r="W1071" s="44"/>
      <c r="X1071" s="44"/>
      <c r="Y1071" s="44"/>
      <c r="Z1071" s="44"/>
      <c r="AA1071" s="44"/>
      <c r="AB1071" s="44"/>
      <c r="AC1071" s="44"/>
      <c r="AD1071" s="44"/>
      <c r="AP1071"/>
      <c r="AQ1071"/>
      <c r="AX1071"/>
    </row>
    <row r="1072" spans="18:50">
      <c r="R1072" s="409"/>
      <c r="S1072" s="44"/>
      <c r="T1072" s="44"/>
      <c r="U1072" s="44"/>
      <c r="V1072" s="44"/>
      <c r="W1072" s="44"/>
      <c r="X1072" s="44"/>
      <c r="Y1072" s="44"/>
      <c r="Z1072" s="44"/>
      <c r="AA1072" s="44"/>
      <c r="AB1072" s="44"/>
      <c r="AC1072" s="44"/>
      <c r="AD1072" s="44"/>
      <c r="AP1072"/>
      <c r="AQ1072"/>
      <c r="AX1072"/>
    </row>
    <row r="1073" spans="18:50">
      <c r="R1073" s="409"/>
      <c r="S1073" s="44"/>
      <c r="T1073" s="44"/>
      <c r="U1073" s="44"/>
      <c r="V1073" s="44"/>
      <c r="W1073" s="44"/>
      <c r="X1073" s="44"/>
      <c r="Y1073" s="44"/>
      <c r="Z1073" s="44"/>
      <c r="AA1073" s="44"/>
      <c r="AB1073" s="44"/>
      <c r="AC1073" s="44"/>
      <c r="AD1073" s="44"/>
      <c r="AP1073"/>
      <c r="AQ1073"/>
      <c r="AX1073"/>
    </row>
    <row r="1074" spans="18:50">
      <c r="R1074" s="409"/>
      <c r="S1074" s="44"/>
      <c r="T1074" s="44"/>
      <c r="U1074" s="44"/>
      <c r="V1074" s="44"/>
      <c r="W1074" s="44"/>
      <c r="X1074" s="44"/>
      <c r="Y1074" s="44"/>
      <c r="Z1074" s="44"/>
      <c r="AA1074" s="44"/>
      <c r="AB1074" s="44"/>
      <c r="AC1074" s="44"/>
      <c r="AD1074" s="44"/>
      <c r="AP1074"/>
      <c r="AQ1074"/>
      <c r="AX1074"/>
    </row>
    <row r="1075" spans="18:50">
      <c r="R1075" s="409"/>
      <c r="S1075" s="44"/>
      <c r="T1075" s="44"/>
      <c r="U1075" s="44"/>
      <c r="V1075" s="44"/>
      <c r="W1075" s="44"/>
      <c r="X1075" s="44"/>
      <c r="Y1075" s="44"/>
      <c r="Z1075" s="44"/>
      <c r="AA1075" s="44"/>
      <c r="AB1075" s="44"/>
      <c r="AC1075" s="44"/>
      <c r="AD1075" s="44"/>
      <c r="AP1075"/>
      <c r="AQ1075"/>
      <c r="AX1075"/>
    </row>
    <row r="1076" spans="18:50">
      <c r="R1076" s="409"/>
      <c r="S1076" s="44"/>
      <c r="T1076" s="44"/>
      <c r="U1076" s="44"/>
      <c r="V1076" s="44"/>
      <c r="W1076" s="44"/>
      <c r="X1076" s="44"/>
      <c r="Y1076" s="44"/>
      <c r="Z1076" s="44"/>
      <c r="AA1076" s="44"/>
      <c r="AB1076" s="44"/>
      <c r="AC1076" s="44"/>
      <c r="AD1076" s="44"/>
      <c r="AP1076"/>
      <c r="AQ1076"/>
      <c r="AX1076"/>
    </row>
    <row r="1077" spans="18:50">
      <c r="R1077" s="409"/>
      <c r="S1077" s="44"/>
      <c r="T1077" s="44"/>
      <c r="U1077" s="44"/>
      <c r="V1077" s="44"/>
      <c r="W1077" s="44"/>
      <c r="X1077" s="44"/>
      <c r="Y1077" s="44"/>
      <c r="Z1077" s="44"/>
      <c r="AA1077" s="44"/>
      <c r="AB1077" s="44"/>
      <c r="AC1077" s="44"/>
      <c r="AD1077" s="44"/>
      <c r="AP1077"/>
      <c r="AQ1077"/>
      <c r="AX1077"/>
    </row>
    <row r="1078" spans="18:50">
      <c r="R1078" s="409"/>
      <c r="S1078" s="44"/>
      <c r="T1078" s="44"/>
      <c r="U1078" s="44"/>
      <c r="V1078" s="44"/>
      <c r="W1078" s="44"/>
      <c r="X1078" s="44"/>
      <c r="Y1078" s="44"/>
      <c r="Z1078" s="44"/>
      <c r="AA1078" s="44"/>
      <c r="AB1078" s="44"/>
      <c r="AC1078" s="44"/>
      <c r="AD1078" s="44"/>
      <c r="AP1078"/>
      <c r="AQ1078"/>
      <c r="AX1078"/>
    </row>
    <row r="1079" spans="18:50">
      <c r="R1079" s="409"/>
      <c r="S1079" s="44"/>
      <c r="T1079" s="44"/>
      <c r="U1079" s="44"/>
      <c r="V1079" s="44"/>
      <c r="W1079" s="44"/>
      <c r="X1079" s="44"/>
      <c r="Y1079" s="44"/>
      <c r="Z1079" s="44"/>
      <c r="AA1079" s="44"/>
      <c r="AB1079" s="44"/>
      <c r="AC1079" s="44"/>
      <c r="AD1079" s="44"/>
      <c r="AP1079"/>
      <c r="AQ1079"/>
      <c r="AX1079"/>
    </row>
    <row r="1080" spans="18:50">
      <c r="R1080" s="409"/>
      <c r="S1080" s="44"/>
      <c r="T1080" s="44"/>
      <c r="U1080" s="44"/>
      <c r="V1080" s="44"/>
      <c r="W1080" s="44"/>
      <c r="X1080" s="44"/>
      <c r="Y1080" s="44"/>
      <c r="Z1080" s="44"/>
      <c r="AA1080" s="44"/>
      <c r="AB1080" s="44"/>
      <c r="AC1080" s="44"/>
      <c r="AD1080" s="44"/>
      <c r="AP1080"/>
      <c r="AQ1080"/>
      <c r="AX1080"/>
    </row>
    <row r="1081" spans="18:50">
      <c r="R1081" s="409"/>
      <c r="S1081" s="44"/>
      <c r="T1081" s="44"/>
      <c r="U1081" s="44"/>
      <c r="V1081" s="44"/>
      <c r="W1081" s="44"/>
      <c r="X1081" s="44"/>
      <c r="Y1081" s="44"/>
      <c r="Z1081" s="44"/>
      <c r="AA1081" s="44"/>
      <c r="AB1081" s="44"/>
      <c r="AC1081" s="44"/>
      <c r="AD1081" s="44"/>
      <c r="AP1081"/>
      <c r="AQ1081"/>
      <c r="AX1081"/>
    </row>
    <row r="1082" spans="18:50">
      <c r="R1082" s="409"/>
      <c r="S1082" s="44"/>
      <c r="T1082" s="44"/>
      <c r="U1082" s="44"/>
      <c r="V1082" s="44"/>
      <c r="W1082" s="44"/>
      <c r="X1082" s="44"/>
      <c r="Y1082" s="44"/>
      <c r="Z1082" s="44"/>
      <c r="AA1082" s="44"/>
      <c r="AB1082" s="44"/>
      <c r="AC1082" s="44"/>
      <c r="AD1082" s="44"/>
      <c r="AP1082"/>
      <c r="AQ1082"/>
      <c r="AX1082"/>
    </row>
    <row r="1083" spans="18:50">
      <c r="R1083" s="409"/>
      <c r="S1083" s="44"/>
      <c r="T1083" s="44"/>
      <c r="U1083" s="44"/>
      <c r="V1083" s="44"/>
      <c r="W1083" s="44"/>
      <c r="X1083" s="44"/>
      <c r="Y1083" s="44"/>
      <c r="Z1083" s="44"/>
      <c r="AA1083" s="44"/>
      <c r="AB1083" s="44"/>
      <c r="AC1083" s="44"/>
      <c r="AD1083" s="44"/>
      <c r="AP1083"/>
      <c r="AQ1083"/>
      <c r="AX1083"/>
    </row>
    <row r="1084" spans="18:50">
      <c r="R1084" s="409"/>
      <c r="S1084" s="44"/>
      <c r="T1084" s="44"/>
      <c r="U1084" s="44"/>
      <c r="V1084" s="44"/>
      <c r="W1084" s="44"/>
      <c r="X1084" s="44"/>
      <c r="Y1084" s="44"/>
      <c r="Z1084" s="44"/>
      <c r="AA1084" s="44"/>
      <c r="AB1084" s="44"/>
      <c r="AC1084" s="44"/>
      <c r="AD1084" s="44"/>
      <c r="AP1084"/>
      <c r="AQ1084"/>
      <c r="AX1084"/>
    </row>
    <row r="1085" spans="18:50">
      <c r="R1085" s="409"/>
      <c r="S1085" s="44"/>
      <c r="T1085" s="44"/>
      <c r="U1085" s="44"/>
      <c r="V1085" s="44"/>
      <c r="W1085" s="44"/>
      <c r="X1085" s="44"/>
      <c r="Y1085" s="44"/>
      <c r="Z1085" s="44"/>
      <c r="AA1085" s="44"/>
      <c r="AB1085" s="44"/>
      <c r="AC1085" s="44"/>
      <c r="AD1085" s="44"/>
      <c r="AP1085"/>
      <c r="AQ1085"/>
      <c r="AX1085"/>
    </row>
    <row r="1086" spans="18:50">
      <c r="R1086" s="409"/>
      <c r="S1086" s="44"/>
      <c r="T1086" s="44"/>
      <c r="U1086" s="44"/>
      <c r="V1086" s="44"/>
      <c r="W1086" s="44"/>
      <c r="X1086" s="44"/>
      <c r="Y1086" s="44"/>
      <c r="Z1086" s="44"/>
      <c r="AA1086" s="44"/>
      <c r="AB1086" s="44"/>
      <c r="AC1086" s="44"/>
      <c r="AD1086" s="44"/>
      <c r="AP1086"/>
      <c r="AQ1086"/>
      <c r="AX1086"/>
    </row>
    <row r="1087" spans="18:50">
      <c r="R1087" s="409"/>
      <c r="S1087" s="44"/>
      <c r="T1087" s="44"/>
      <c r="U1087" s="44"/>
      <c r="V1087" s="44"/>
      <c r="W1087" s="44"/>
      <c r="X1087" s="44"/>
      <c r="Y1087" s="44"/>
      <c r="Z1087" s="44"/>
      <c r="AA1087" s="44"/>
      <c r="AB1087" s="44"/>
      <c r="AC1087" s="44"/>
      <c r="AD1087" s="44"/>
      <c r="AP1087"/>
      <c r="AQ1087"/>
      <c r="AX1087"/>
    </row>
    <row r="1088" spans="18:50">
      <c r="R1088" s="409"/>
      <c r="S1088" s="44"/>
      <c r="T1088" s="44"/>
      <c r="U1088" s="44"/>
      <c r="V1088" s="44"/>
      <c r="W1088" s="44"/>
      <c r="X1088" s="44"/>
      <c r="Y1088" s="44"/>
      <c r="Z1088" s="44"/>
      <c r="AA1088" s="44"/>
      <c r="AB1088" s="44"/>
      <c r="AC1088" s="44"/>
      <c r="AD1088" s="44"/>
      <c r="AP1088"/>
      <c r="AQ1088"/>
      <c r="AX1088"/>
    </row>
    <row r="1089" spans="18:50">
      <c r="R1089" s="409"/>
      <c r="S1089" s="44"/>
      <c r="T1089" s="44"/>
      <c r="U1089" s="44"/>
      <c r="V1089" s="44"/>
      <c r="W1089" s="44"/>
      <c r="X1089" s="44"/>
      <c r="Y1089" s="44"/>
      <c r="Z1089" s="44"/>
      <c r="AA1089" s="44"/>
      <c r="AB1089" s="44"/>
      <c r="AC1089" s="44"/>
      <c r="AD1089" s="44"/>
      <c r="AP1089"/>
      <c r="AQ1089"/>
      <c r="AX1089"/>
    </row>
    <row r="1090" spans="18:50">
      <c r="R1090" s="409"/>
      <c r="S1090" s="44"/>
      <c r="T1090" s="44"/>
      <c r="U1090" s="44"/>
      <c r="V1090" s="44"/>
      <c r="W1090" s="44"/>
      <c r="X1090" s="44"/>
      <c r="Y1090" s="44"/>
      <c r="Z1090" s="44"/>
      <c r="AA1090" s="44"/>
      <c r="AB1090" s="44"/>
      <c r="AC1090" s="44"/>
      <c r="AD1090" s="44"/>
      <c r="AP1090"/>
      <c r="AQ1090"/>
      <c r="AX1090"/>
    </row>
    <row r="1091" spans="18:50">
      <c r="R1091" s="409"/>
      <c r="S1091" s="44"/>
      <c r="T1091" s="44"/>
      <c r="U1091" s="44"/>
      <c r="V1091" s="44"/>
      <c r="W1091" s="44"/>
      <c r="X1091" s="44"/>
      <c r="Y1091" s="44"/>
      <c r="Z1091" s="44"/>
      <c r="AA1091" s="44"/>
      <c r="AB1091" s="44"/>
      <c r="AC1091" s="44"/>
      <c r="AD1091" s="44"/>
      <c r="AP1091"/>
      <c r="AQ1091"/>
      <c r="AX1091"/>
    </row>
    <row r="1092" spans="18:50">
      <c r="R1092" s="409"/>
      <c r="S1092" s="44"/>
      <c r="T1092" s="44"/>
      <c r="U1092" s="44"/>
      <c r="V1092" s="44"/>
      <c r="W1092" s="44"/>
      <c r="X1092" s="44"/>
      <c r="Y1092" s="44"/>
      <c r="Z1092" s="44"/>
      <c r="AA1092" s="44"/>
      <c r="AB1092" s="44"/>
      <c r="AC1092" s="44"/>
      <c r="AD1092" s="44"/>
      <c r="AP1092"/>
      <c r="AQ1092"/>
      <c r="AX1092"/>
    </row>
    <row r="1093" spans="18:50">
      <c r="R1093" s="409"/>
      <c r="S1093" s="44"/>
      <c r="T1093" s="44"/>
      <c r="U1093" s="44"/>
      <c r="V1093" s="44"/>
      <c r="W1093" s="44"/>
      <c r="X1093" s="44"/>
      <c r="Y1093" s="44"/>
      <c r="Z1093" s="44"/>
      <c r="AA1093" s="44"/>
      <c r="AB1093" s="44"/>
      <c r="AC1093" s="44"/>
      <c r="AD1093" s="44"/>
      <c r="AP1093"/>
      <c r="AQ1093"/>
      <c r="AX1093"/>
    </row>
    <row r="1094" spans="18:50">
      <c r="R1094" s="409"/>
      <c r="S1094" s="44"/>
      <c r="T1094" s="44"/>
      <c r="U1094" s="44"/>
      <c r="V1094" s="44"/>
      <c r="W1094" s="44"/>
      <c r="X1094" s="44"/>
      <c r="Y1094" s="44"/>
      <c r="Z1094" s="44"/>
      <c r="AA1094" s="44"/>
      <c r="AB1094" s="44"/>
      <c r="AC1094" s="44"/>
      <c r="AD1094" s="44"/>
      <c r="AP1094"/>
      <c r="AQ1094"/>
      <c r="AX1094"/>
    </row>
    <row r="1095" spans="18:50">
      <c r="R1095" s="409"/>
      <c r="S1095" s="44"/>
      <c r="T1095" s="44"/>
      <c r="U1095" s="44"/>
      <c r="V1095" s="44"/>
      <c r="W1095" s="44"/>
      <c r="X1095" s="44"/>
      <c r="Y1095" s="44"/>
      <c r="Z1095" s="44"/>
      <c r="AA1095" s="44"/>
      <c r="AB1095" s="44"/>
      <c r="AC1095" s="44"/>
      <c r="AD1095" s="44"/>
      <c r="AP1095"/>
      <c r="AQ1095"/>
      <c r="AX1095"/>
    </row>
    <row r="1096" spans="18:50">
      <c r="R1096" s="409"/>
      <c r="S1096" s="44"/>
      <c r="T1096" s="44"/>
      <c r="U1096" s="44"/>
      <c r="V1096" s="44"/>
      <c r="W1096" s="44"/>
      <c r="X1096" s="44"/>
      <c r="Y1096" s="44"/>
      <c r="Z1096" s="44"/>
      <c r="AA1096" s="44"/>
      <c r="AB1096" s="44"/>
      <c r="AC1096" s="44"/>
      <c r="AD1096" s="44"/>
      <c r="AP1096"/>
      <c r="AQ1096"/>
      <c r="AX1096"/>
    </row>
    <row r="1097" spans="18:50">
      <c r="R1097" s="409"/>
      <c r="S1097" s="44"/>
      <c r="T1097" s="44"/>
      <c r="U1097" s="44"/>
      <c r="V1097" s="44"/>
      <c r="W1097" s="44"/>
      <c r="X1097" s="44"/>
      <c r="Y1097" s="44"/>
      <c r="Z1097" s="44"/>
      <c r="AA1097" s="44"/>
      <c r="AB1097" s="44"/>
      <c r="AC1097" s="44"/>
      <c r="AD1097" s="44"/>
      <c r="AP1097"/>
      <c r="AQ1097"/>
      <c r="AX1097"/>
    </row>
    <row r="1098" spans="18:50">
      <c r="R1098" s="409"/>
      <c r="S1098" s="44"/>
      <c r="T1098" s="44"/>
      <c r="U1098" s="44"/>
      <c r="V1098" s="44"/>
      <c r="W1098" s="44"/>
      <c r="X1098" s="44"/>
      <c r="Y1098" s="44"/>
      <c r="Z1098" s="44"/>
      <c r="AA1098" s="44"/>
      <c r="AB1098" s="44"/>
      <c r="AC1098" s="44"/>
      <c r="AD1098" s="44"/>
      <c r="AP1098"/>
      <c r="AQ1098"/>
      <c r="AX1098"/>
    </row>
    <row r="1099" spans="18:50">
      <c r="R1099" s="409"/>
      <c r="S1099" s="44"/>
      <c r="T1099" s="44"/>
      <c r="U1099" s="44"/>
      <c r="V1099" s="44"/>
      <c r="W1099" s="44"/>
      <c r="X1099" s="44"/>
      <c r="Y1099" s="44"/>
      <c r="Z1099" s="44"/>
      <c r="AA1099" s="44"/>
      <c r="AB1099" s="44"/>
      <c r="AC1099" s="44"/>
      <c r="AD1099" s="44"/>
      <c r="AP1099"/>
      <c r="AQ1099"/>
      <c r="AX1099"/>
    </row>
    <row r="1100" spans="18:50">
      <c r="R1100" s="409"/>
      <c r="S1100" s="44"/>
      <c r="T1100" s="44"/>
      <c r="U1100" s="44"/>
      <c r="V1100" s="44"/>
      <c r="W1100" s="44"/>
      <c r="X1100" s="44"/>
      <c r="Y1100" s="44"/>
      <c r="Z1100" s="44"/>
      <c r="AA1100" s="44"/>
      <c r="AB1100" s="44"/>
      <c r="AC1100" s="44"/>
      <c r="AD1100" s="44"/>
      <c r="AP1100"/>
      <c r="AQ1100"/>
      <c r="AX1100"/>
    </row>
    <row r="1101" spans="18:50">
      <c r="R1101" s="409"/>
      <c r="S1101" s="44"/>
      <c r="T1101" s="44"/>
      <c r="U1101" s="44"/>
      <c r="V1101" s="44"/>
      <c r="W1101" s="44"/>
      <c r="X1101" s="44"/>
      <c r="Y1101" s="44"/>
      <c r="Z1101" s="44"/>
      <c r="AA1101" s="44"/>
      <c r="AB1101" s="44"/>
      <c r="AC1101" s="44"/>
      <c r="AD1101" s="44"/>
      <c r="AP1101"/>
      <c r="AQ1101"/>
      <c r="AX1101"/>
    </row>
    <row r="1102" spans="18:50">
      <c r="R1102" s="409"/>
      <c r="S1102" s="44"/>
      <c r="T1102" s="44"/>
      <c r="U1102" s="44"/>
      <c r="V1102" s="44"/>
      <c r="W1102" s="44"/>
      <c r="X1102" s="44"/>
      <c r="Y1102" s="44"/>
      <c r="Z1102" s="44"/>
      <c r="AA1102" s="44"/>
      <c r="AB1102" s="44"/>
      <c r="AC1102" s="44"/>
      <c r="AD1102" s="44"/>
      <c r="AP1102"/>
      <c r="AQ1102"/>
      <c r="AX1102"/>
    </row>
    <row r="1103" spans="18:50">
      <c r="R1103" s="409"/>
      <c r="S1103" s="44"/>
      <c r="T1103" s="44"/>
      <c r="U1103" s="44"/>
      <c r="V1103" s="44"/>
      <c r="W1103" s="44"/>
      <c r="X1103" s="44"/>
      <c r="Y1103" s="44"/>
      <c r="Z1103" s="44"/>
      <c r="AA1103" s="44"/>
      <c r="AB1103" s="44"/>
      <c r="AC1103" s="44"/>
      <c r="AD1103" s="44"/>
      <c r="AP1103"/>
      <c r="AQ1103"/>
      <c r="AX1103"/>
    </row>
    <row r="1104" spans="18:50">
      <c r="R1104" s="409"/>
      <c r="S1104" s="44"/>
      <c r="T1104" s="44"/>
      <c r="U1104" s="44"/>
      <c r="V1104" s="44"/>
      <c r="W1104" s="44"/>
      <c r="X1104" s="44"/>
      <c r="Y1104" s="44"/>
      <c r="Z1104" s="44"/>
      <c r="AA1104" s="44"/>
      <c r="AB1104" s="44"/>
      <c r="AC1104" s="44"/>
      <c r="AD1104" s="44"/>
      <c r="AP1104"/>
      <c r="AQ1104"/>
      <c r="AX1104"/>
    </row>
    <row r="1105" spans="18:50">
      <c r="R1105" s="409"/>
      <c r="S1105" s="44"/>
      <c r="T1105" s="44"/>
      <c r="U1105" s="44"/>
      <c r="V1105" s="44"/>
      <c r="W1105" s="44"/>
      <c r="X1105" s="44"/>
      <c r="Y1105" s="44"/>
      <c r="Z1105" s="44"/>
      <c r="AA1105" s="44"/>
      <c r="AB1105" s="44"/>
      <c r="AC1105" s="44"/>
      <c r="AD1105" s="44"/>
      <c r="AP1105"/>
      <c r="AQ1105"/>
      <c r="AX1105"/>
    </row>
    <row r="1106" spans="18:50">
      <c r="R1106" s="409"/>
      <c r="S1106" s="44"/>
      <c r="T1106" s="44"/>
      <c r="U1106" s="44"/>
      <c r="V1106" s="44"/>
      <c r="W1106" s="44"/>
      <c r="X1106" s="44"/>
      <c r="Y1106" s="44"/>
      <c r="Z1106" s="44"/>
      <c r="AA1106" s="44"/>
      <c r="AB1106" s="44"/>
      <c r="AC1106" s="44"/>
      <c r="AD1106" s="44"/>
      <c r="AP1106"/>
      <c r="AQ1106"/>
      <c r="AX1106"/>
    </row>
    <row r="1107" spans="18:50">
      <c r="R1107" s="409"/>
      <c r="S1107" s="44"/>
      <c r="T1107" s="44"/>
      <c r="U1107" s="44"/>
      <c r="V1107" s="44"/>
      <c r="W1107" s="44"/>
      <c r="X1107" s="44"/>
      <c r="Y1107" s="44"/>
      <c r="Z1107" s="44"/>
      <c r="AA1107" s="44"/>
      <c r="AB1107" s="44"/>
      <c r="AC1107" s="44"/>
      <c r="AD1107" s="44"/>
      <c r="AP1107"/>
      <c r="AQ1107"/>
      <c r="AX1107"/>
    </row>
    <row r="1108" spans="18:50">
      <c r="R1108" s="409"/>
      <c r="S1108" s="44"/>
      <c r="T1108" s="44"/>
      <c r="U1108" s="44"/>
      <c r="V1108" s="44"/>
      <c r="W1108" s="44"/>
      <c r="X1108" s="44"/>
      <c r="Y1108" s="44"/>
      <c r="Z1108" s="44"/>
      <c r="AA1108" s="44"/>
      <c r="AB1108" s="44"/>
      <c r="AC1108" s="44"/>
      <c r="AD1108" s="44"/>
      <c r="AP1108"/>
      <c r="AQ1108"/>
      <c r="AX1108"/>
    </row>
    <row r="1109" spans="18:50">
      <c r="R1109" s="409"/>
      <c r="S1109" s="44"/>
      <c r="T1109" s="44"/>
      <c r="U1109" s="44"/>
      <c r="V1109" s="44"/>
      <c r="W1109" s="44"/>
      <c r="X1109" s="44"/>
      <c r="Y1109" s="44"/>
      <c r="Z1109" s="44"/>
      <c r="AA1109" s="44"/>
      <c r="AB1109" s="44"/>
      <c r="AC1109" s="44"/>
      <c r="AD1109" s="44"/>
      <c r="AP1109"/>
      <c r="AQ1109"/>
      <c r="AX1109"/>
    </row>
    <row r="1110" spans="18:50">
      <c r="R1110" s="409"/>
      <c r="S1110" s="44"/>
      <c r="T1110" s="44"/>
      <c r="U1110" s="44"/>
      <c r="V1110" s="44"/>
      <c r="W1110" s="44"/>
      <c r="X1110" s="44"/>
      <c r="Y1110" s="44"/>
      <c r="Z1110" s="44"/>
      <c r="AA1110" s="44"/>
      <c r="AB1110" s="44"/>
      <c r="AC1110" s="44"/>
      <c r="AD1110" s="44"/>
      <c r="AP1110"/>
      <c r="AQ1110"/>
      <c r="AX1110"/>
    </row>
    <row r="1111" spans="18:50">
      <c r="R1111" s="409"/>
      <c r="S1111" s="44"/>
      <c r="T1111" s="44"/>
      <c r="U1111" s="44"/>
      <c r="V1111" s="44"/>
      <c r="W1111" s="44"/>
      <c r="X1111" s="44"/>
      <c r="Y1111" s="44"/>
      <c r="Z1111" s="44"/>
      <c r="AA1111" s="44"/>
      <c r="AB1111" s="44"/>
      <c r="AC1111" s="44"/>
      <c r="AD1111" s="44"/>
      <c r="AP1111"/>
      <c r="AQ1111"/>
      <c r="AX1111"/>
    </row>
    <row r="1112" spans="18:50">
      <c r="R1112" s="409"/>
      <c r="S1112" s="44"/>
      <c r="T1112" s="44"/>
      <c r="U1112" s="44"/>
      <c r="V1112" s="44"/>
      <c r="W1112" s="44"/>
      <c r="X1112" s="44"/>
      <c r="Y1112" s="44"/>
      <c r="Z1112" s="44"/>
      <c r="AA1112" s="44"/>
      <c r="AB1112" s="44"/>
      <c r="AC1112" s="44"/>
      <c r="AD1112" s="44"/>
      <c r="AP1112"/>
      <c r="AQ1112"/>
      <c r="AX1112"/>
    </row>
    <row r="1113" spans="18:50">
      <c r="R1113" s="409"/>
      <c r="S1113" s="44"/>
      <c r="T1113" s="44"/>
      <c r="U1113" s="44"/>
      <c r="V1113" s="44"/>
      <c r="W1113" s="44"/>
      <c r="X1113" s="44"/>
      <c r="Y1113" s="44"/>
      <c r="Z1113" s="44"/>
      <c r="AA1113" s="44"/>
      <c r="AB1113" s="44"/>
      <c r="AC1113" s="44"/>
      <c r="AD1113" s="44"/>
      <c r="AP1113"/>
      <c r="AQ1113"/>
      <c r="AX1113"/>
    </row>
    <row r="1114" spans="18:50">
      <c r="R1114" s="409"/>
      <c r="S1114" s="44"/>
      <c r="T1114" s="44"/>
      <c r="U1114" s="44"/>
      <c r="V1114" s="44"/>
      <c r="W1114" s="44"/>
      <c r="X1114" s="44"/>
      <c r="Y1114" s="44"/>
      <c r="Z1114" s="44"/>
      <c r="AA1114" s="44"/>
      <c r="AB1114" s="44"/>
      <c r="AC1114" s="44"/>
      <c r="AD1114" s="44"/>
      <c r="AP1114"/>
      <c r="AQ1114"/>
      <c r="AX1114"/>
    </row>
    <row r="1115" spans="18:50">
      <c r="R1115" s="409"/>
      <c r="S1115" s="44"/>
      <c r="T1115" s="44"/>
      <c r="U1115" s="44"/>
      <c r="V1115" s="44"/>
      <c r="W1115" s="44"/>
      <c r="X1115" s="44"/>
      <c r="Y1115" s="44"/>
      <c r="Z1115" s="44"/>
      <c r="AA1115" s="44"/>
      <c r="AB1115" s="44"/>
      <c r="AC1115" s="44"/>
      <c r="AD1115" s="44"/>
      <c r="AP1115"/>
      <c r="AQ1115"/>
      <c r="AX1115"/>
    </row>
    <row r="1116" spans="18:50">
      <c r="R1116" s="409"/>
      <c r="S1116" s="44"/>
      <c r="T1116" s="44"/>
      <c r="U1116" s="44"/>
      <c r="V1116" s="44"/>
      <c r="W1116" s="44"/>
      <c r="X1116" s="44"/>
      <c r="Y1116" s="44"/>
      <c r="Z1116" s="44"/>
      <c r="AA1116" s="44"/>
      <c r="AB1116" s="44"/>
      <c r="AC1116" s="44"/>
      <c r="AD1116" s="44"/>
      <c r="AP1116"/>
      <c r="AQ1116"/>
      <c r="AX1116"/>
    </row>
    <row r="1117" spans="18:50">
      <c r="R1117" s="409"/>
      <c r="S1117" s="44"/>
      <c r="T1117" s="44"/>
      <c r="U1117" s="44"/>
      <c r="V1117" s="44"/>
      <c r="W1117" s="44"/>
      <c r="X1117" s="44"/>
      <c r="Y1117" s="44"/>
      <c r="Z1117" s="44"/>
      <c r="AA1117" s="44"/>
      <c r="AB1117" s="44"/>
      <c r="AC1117" s="44"/>
      <c r="AD1117" s="44"/>
      <c r="AP1117"/>
      <c r="AQ1117"/>
      <c r="AX1117"/>
    </row>
    <row r="1118" spans="18:50">
      <c r="R1118" s="409"/>
      <c r="S1118" s="44"/>
      <c r="T1118" s="44"/>
      <c r="U1118" s="44"/>
      <c r="V1118" s="44"/>
      <c r="W1118" s="44"/>
      <c r="X1118" s="44"/>
      <c r="Y1118" s="44"/>
      <c r="Z1118" s="44"/>
      <c r="AA1118" s="44"/>
      <c r="AB1118" s="44"/>
      <c r="AC1118" s="44"/>
      <c r="AD1118" s="44"/>
      <c r="AP1118"/>
      <c r="AQ1118"/>
      <c r="AX1118"/>
    </row>
    <row r="1119" spans="18:50">
      <c r="R1119" s="409"/>
      <c r="S1119" s="44"/>
      <c r="T1119" s="44"/>
      <c r="U1119" s="44"/>
      <c r="V1119" s="44"/>
      <c r="W1119" s="44"/>
      <c r="X1119" s="44"/>
      <c r="Y1119" s="44"/>
      <c r="Z1119" s="44"/>
      <c r="AA1119" s="44"/>
      <c r="AB1119" s="44"/>
      <c r="AC1119" s="44"/>
      <c r="AD1119" s="44"/>
      <c r="AP1119"/>
      <c r="AQ1119"/>
      <c r="AX1119"/>
    </row>
    <row r="1120" spans="18:50">
      <c r="R1120" s="409"/>
      <c r="S1120" s="44"/>
      <c r="T1120" s="44"/>
      <c r="U1120" s="44"/>
      <c r="V1120" s="44"/>
      <c r="W1120" s="44"/>
      <c r="X1120" s="44"/>
      <c r="Y1120" s="44"/>
      <c r="Z1120" s="44"/>
      <c r="AA1120" s="44"/>
      <c r="AB1120" s="44"/>
      <c r="AC1120" s="44"/>
      <c r="AD1120" s="44"/>
      <c r="AP1120"/>
      <c r="AQ1120"/>
      <c r="AX1120"/>
    </row>
    <row r="1121" spans="18:50">
      <c r="R1121" s="409"/>
      <c r="S1121" s="44"/>
      <c r="T1121" s="44"/>
      <c r="U1121" s="44"/>
      <c r="V1121" s="44"/>
      <c r="W1121" s="44"/>
      <c r="X1121" s="44"/>
      <c r="Y1121" s="44"/>
      <c r="Z1121" s="44"/>
      <c r="AA1121" s="44"/>
      <c r="AB1121" s="44"/>
      <c r="AC1121" s="44"/>
      <c r="AD1121" s="44"/>
      <c r="AP1121"/>
      <c r="AQ1121"/>
      <c r="AX1121"/>
    </row>
    <row r="1122" spans="18:50">
      <c r="R1122" s="409"/>
      <c r="S1122" s="44"/>
      <c r="T1122" s="44"/>
      <c r="U1122" s="44"/>
      <c r="V1122" s="44"/>
      <c r="W1122" s="44"/>
      <c r="X1122" s="44"/>
      <c r="Y1122" s="44"/>
      <c r="Z1122" s="44"/>
      <c r="AA1122" s="44"/>
      <c r="AB1122" s="44"/>
      <c r="AC1122" s="44"/>
      <c r="AD1122" s="44"/>
      <c r="AP1122"/>
      <c r="AQ1122"/>
      <c r="AX1122"/>
    </row>
    <row r="1123" spans="18:50">
      <c r="R1123" s="409"/>
      <c r="S1123" s="44"/>
      <c r="T1123" s="44"/>
      <c r="U1123" s="44"/>
      <c r="V1123" s="44"/>
      <c r="W1123" s="44"/>
      <c r="X1123" s="44"/>
      <c r="Y1123" s="44"/>
      <c r="Z1123" s="44"/>
      <c r="AA1123" s="44"/>
      <c r="AB1123" s="44"/>
      <c r="AC1123" s="44"/>
      <c r="AD1123" s="44"/>
      <c r="AP1123"/>
      <c r="AQ1123"/>
      <c r="AX1123"/>
    </row>
    <row r="1124" spans="18:50">
      <c r="R1124" s="409"/>
      <c r="S1124" s="44"/>
      <c r="T1124" s="44"/>
      <c r="U1124" s="44"/>
      <c r="V1124" s="44"/>
      <c r="W1124" s="44"/>
      <c r="X1124" s="44"/>
      <c r="Y1124" s="44"/>
      <c r="Z1124" s="44"/>
      <c r="AA1124" s="44"/>
      <c r="AB1124" s="44"/>
      <c r="AC1124" s="44"/>
      <c r="AD1124" s="44"/>
      <c r="AP1124"/>
      <c r="AQ1124"/>
      <c r="AX1124"/>
    </row>
    <row r="1125" spans="18:50">
      <c r="R1125" s="409"/>
      <c r="S1125" s="44"/>
      <c r="T1125" s="44"/>
      <c r="U1125" s="44"/>
      <c r="V1125" s="44"/>
      <c r="W1125" s="44"/>
      <c r="X1125" s="44"/>
      <c r="Y1125" s="44"/>
      <c r="Z1125" s="44"/>
      <c r="AA1125" s="44"/>
      <c r="AB1125" s="44"/>
      <c r="AC1125" s="44"/>
      <c r="AD1125" s="44"/>
      <c r="AP1125"/>
      <c r="AQ1125"/>
      <c r="AX1125"/>
    </row>
    <row r="1126" spans="18:50">
      <c r="R1126" s="409"/>
      <c r="S1126" s="44"/>
      <c r="T1126" s="44"/>
      <c r="U1126" s="44"/>
      <c r="V1126" s="44"/>
      <c r="W1126" s="44"/>
      <c r="X1126" s="44"/>
      <c r="Y1126" s="44"/>
      <c r="Z1126" s="44"/>
      <c r="AA1126" s="44"/>
      <c r="AB1126" s="44"/>
      <c r="AC1126" s="44"/>
      <c r="AD1126" s="44"/>
      <c r="AP1126"/>
      <c r="AQ1126"/>
      <c r="AX1126"/>
    </row>
    <row r="1127" spans="18:50">
      <c r="R1127" s="409"/>
      <c r="S1127" s="44"/>
      <c r="T1127" s="44"/>
      <c r="U1127" s="44"/>
      <c r="V1127" s="44"/>
      <c r="W1127" s="44"/>
      <c r="X1127" s="44"/>
      <c r="Y1127" s="44"/>
      <c r="Z1127" s="44"/>
      <c r="AA1127" s="44"/>
      <c r="AB1127" s="44"/>
      <c r="AC1127" s="44"/>
      <c r="AD1127" s="44"/>
      <c r="AP1127"/>
      <c r="AQ1127"/>
      <c r="AX1127"/>
    </row>
    <row r="1128" spans="18:50">
      <c r="R1128" s="409"/>
      <c r="S1128" s="44"/>
      <c r="T1128" s="44"/>
      <c r="U1128" s="44"/>
      <c r="V1128" s="44"/>
      <c r="W1128" s="44"/>
      <c r="X1128" s="44"/>
      <c r="Y1128" s="44"/>
      <c r="Z1128" s="44"/>
      <c r="AA1128" s="44"/>
      <c r="AB1128" s="44"/>
      <c r="AC1128" s="44"/>
      <c r="AD1128" s="44"/>
      <c r="AP1128"/>
      <c r="AQ1128"/>
      <c r="AX1128"/>
    </row>
    <row r="1129" spans="18:50">
      <c r="R1129" s="409"/>
      <c r="S1129" s="44"/>
      <c r="T1129" s="44"/>
      <c r="U1129" s="44"/>
      <c r="V1129" s="44"/>
      <c r="W1129" s="44"/>
      <c r="X1129" s="44"/>
      <c r="Y1129" s="44"/>
      <c r="Z1129" s="44"/>
      <c r="AA1129" s="44"/>
      <c r="AB1129" s="44"/>
      <c r="AC1129" s="44"/>
      <c r="AD1129" s="44"/>
      <c r="AP1129"/>
      <c r="AQ1129"/>
      <c r="AX1129"/>
    </row>
    <row r="1130" spans="18:50">
      <c r="R1130" s="409"/>
      <c r="S1130" s="44"/>
      <c r="T1130" s="44"/>
      <c r="U1130" s="44"/>
      <c r="V1130" s="44"/>
      <c r="W1130" s="44"/>
      <c r="X1130" s="44"/>
      <c r="Y1130" s="44"/>
      <c r="Z1130" s="44"/>
      <c r="AA1130" s="44"/>
      <c r="AB1130" s="44"/>
      <c r="AC1130" s="44"/>
      <c r="AD1130" s="44"/>
      <c r="AP1130"/>
      <c r="AQ1130"/>
      <c r="AX1130"/>
    </row>
    <row r="1131" spans="18:50">
      <c r="R1131" s="409"/>
      <c r="S1131" s="44"/>
      <c r="T1131" s="44"/>
      <c r="U1131" s="44"/>
      <c r="V1131" s="44"/>
      <c r="W1131" s="44"/>
      <c r="X1131" s="44"/>
      <c r="Y1131" s="44"/>
      <c r="Z1131" s="44"/>
      <c r="AA1131" s="44"/>
      <c r="AB1131" s="44"/>
      <c r="AC1131" s="44"/>
      <c r="AD1131" s="44"/>
      <c r="AP1131"/>
      <c r="AQ1131"/>
      <c r="AX1131"/>
    </row>
    <row r="1132" spans="18:50">
      <c r="R1132" s="409"/>
      <c r="S1132" s="44"/>
      <c r="T1132" s="44"/>
      <c r="U1132" s="44"/>
      <c r="V1132" s="44"/>
      <c r="W1132" s="44"/>
      <c r="X1132" s="44"/>
      <c r="Y1132" s="44"/>
      <c r="Z1132" s="44"/>
      <c r="AA1132" s="44"/>
      <c r="AB1132" s="44"/>
      <c r="AC1132" s="44"/>
      <c r="AD1132" s="44"/>
      <c r="AP1132"/>
      <c r="AQ1132"/>
      <c r="AX1132"/>
    </row>
    <row r="1133" spans="18:50">
      <c r="R1133" s="409"/>
      <c r="S1133" s="44"/>
      <c r="T1133" s="44"/>
      <c r="U1133" s="44"/>
      <c r="V1133" s="44"/>
      <c r="W1133" s="44"/>
      <c r="X1133" s="44"/>
      <c r="Y1133" s="44"/>
      <c r="Z1133" s="44"/>
      <c r="AA1133" s="44"/>
      <c r="AB1133" s="44"/>
      <c r="AC1133" s="44"/>
      <c r="AD1133" s="44"/>
      <c r="AP1133"/>
      <c r="AQ1133"/>
      <c r="AX1133"/>
    </row>
    <row r="1134" spans="18:50">
      <c r="R1134" s="409"/>
      <c r="S1134" s="44"/>
      <c r="T1134" s="44"/>
      <c r="U1134" s="44"/>
      <c r="V1134" s="44"/>
      <c r="W1134" s="44"/>
      <c r="X1134" s="44"/>
      <c r="Y1134" s="44"/>
      <c r="Z1134" s="44"/>
      <c r="AA1134" s="44"/>
      <c r="AB1134" s="44"/>
      <c r="AC1134" s="44"/>
      <c r="AD1134" s="44"/>
      <c r="AP1134"/>
      <c r="AQ1134"/>
      <c r="AX1134"/>
    </row>
    <row r="1135" spans="18:50">
      <c r="R1135" s="409"/>
      <c r="S1135" s="44"/>
      <c r="T1135" s="44"/>
      <c r="U1135" s="44"/>
      <c r="V1135" s="44"/>
      <c r="W1135" s="44"/>
      <c r="X1135" s="44"/>
      <c r="Y1135" s="44"/>
      <c r="Z1135" s="44"/>
      <c r="AA1135" s="44"/>
      <c r="AB1135" s="44"/>
      <c r="AC1135" s="44"/>
      <c r="AD1135" s="44"/>
      <c r="AP1135"/>
      <c r="AQ1135"/>
      <c r="AX1135"/>
    </row>
    <row r="1136" spans="18:50">
      <c r="R1136" s="409"/>
      <c r="S1136" s="44"/>
      <c r="T1136" s="44"/>
      <c r="U1136" s="44"/>
      <c r="V1136" s="44"/>
      <c r="W1136" s="44"/>
      <c r="X1136" s="44"/>
      <c r="Y1136" s="44"/>
      <c r="Z1136" s="44"/>
      <c r="AA1136" s="44"/>
      <c r="AB1136" s="44"/>
      <c r="AC1136" s="44"/>
      <c r="AD1136" s="44"/>
      <c r="AP1136"/>
      <c r="AQ1136"/>
      <c r="AX1136"/>
    </row>
    <row r="1137" spans="18:50">
      <c r="R1137" s="409"/>
      <c r="S1137" s="44"/>
      <c r="T1137" s="44"/>
      <c r="U1137" s="44"/>
      <c r="V1137" s="44"/>
      <c r="W1137" s="44"/>
      <c r="X1137" s="44"/>
      <c r="Y1137" s="44"/>
      <c r="Z1137" s="44"/>
      <c r="AA1137" s="44"/>
      <c r="AB1137" s="44"/>
      <c r="AC1137" s="44"/>
      <c r="AD1137" s="44"/>
      <c r="AP1137"/>
      <c r="AQ1137"/>
      <c r="AX1137"/>
    </row>
    <row r="1138" spans="18:50">
      <c r="R1138" s="409"/>
      <c r="S1138" s="44"/>
      <c r="T1138" s="44"/>
      <c r="U1138" s="44"/>
      <c r="V1138" s="44"/>
      <c r="W1138" s="44"/>
      <c r="X1138" s="44"/>
      <c r="Y1138" s="44"/>
      <c r="Z1138" s="44"/>
      <c r="AA1138" s="44"/>
      <c r="AB1138" s="44"/>
      <c r="AC1138" s="44"/>
      <c r="AD1138" s="44"/>
      <c r="AP1138"/>
      <c r="AQ1138"/>
      <c r="AX1138"/>
    </row>
    <row r="1139" spans="18:50">
      <c r="R1139" s="409"/>
      <c r="S1139" s="44"/>
      <c r="T1139" s="44"/>
      <c r="U1139" s="44"/>
      <c r="V1139" s="44"/>
      <c r="W1139" s="44"/>
      <c r="X1139" s="44"/>
      <c r="Y1139" s="44"/>
      <c r="Z1139" s="44"/>
      <c r="AA1139" s="44"/>
      <c r="AB1139" s="44"/>
      <c r="AC1139" s="44"/>
      <c r="AD1139" s="44"/>
      <c r="AP1139"/>
      <c r="AQ1139"/>
      <c r="AX1139"/>
    </row>
    <row r="1140" spans="18:50">
      <c r="R1140" s="409"/>
      <c r="S1140" s="44"/>
      <c r="T1140" s="44"/>
      <c r="U1140" s="44"/>
      <c r="V1140" s="44"/>
      <c r="W1140" s="44"/>
      <c r="X1140" s="44"/>
      <c r="Y1140" s="44"/>
      <c r="Z1140" s="44"/>
      <c r="AA1140" s="44"/>
      <c r="AB1140" s="44"/>
      <c r="AC1140" s="44"/>
      <c r="AD1140" s="44"/>
      <c r="AP1140"/>
      <c r="AQ1140"/>
      <c r="AX1140"/>
    </row>
    <row r="1141" spans="18:50">
      <c r="R1141" s="409"/>
      <c r="S1141" s="44"/>
      <c r="T1141" s="44"/>
      <c r="U1141" s="44"/>
      <c r="V1141" s="44"/>
      <c r="W1141" s="44"/>
      <c r="X1141" s="44"/>
      <c r="Y1141" s="44"/>
      <c r="Z1141" s="44"/>
      <c r="AA1141" s="44"/>
      <c r="AB1141" s="44"/>
      <c r="AC1141" s="44"/>
      <c r="AD1141" s="44"/>
      <c r="AP1141"/>
      <c r="AQ1141"/>
      <c r="AX1141"/>
    </row>
    <row r="1142" spans="18:50">
      <c r="R1142" s="409"/>
      <c r="S1142" s="44"/>
      <c r="T1142" s="44"/>
      <c r="U1142" s="44"/>
      <c r="V1142" s="44"/>
      <c r="W1142" s="44"/>
      <c r="X1142" s="44"/>
      <c r="Y1142" s="44"/>
      <c r="Z1142" s="44"/>
      <c r="AA1142" s="44"/>
      <c r="AB1142" s="44"/>
      <c r="AC1142" s="44"/>
      <c r="AD1142" s="44"/>
      <c r="AP1142"/>
      <c r="AQ1142"/>
      <c r="AX1142"/>
    </row>
    <row r="1143" spans="18:50">
      <c r="R1143" s="409"/>
      <c r="S1143" s="44"/>
      <c r="T1143" s="44"/>
      <c r="U1143" s="44"/>
      <c r="V1143" s="44"/>
      <c r="W1143" s="44"/>
      <c r="X1143" s="44"/>
      <c r="Y1143" s="44"/>
      <c r="Z1143" s="44"/>
      <c r="AA1143" s="44"/>
      <c r="AB1143" s="44"/>
      <c r="AC1143" s="44"/>
      <c r="AD1143" s="44"/>
      <c r="AP1143"/>
      <c r="AQ1143"/>
      <c r="AX1143"/>
    </row>
    <row r="1144" spans="18:50">
      <c r="R1144" s="409"/>
      <c r="S1144" s="44"/>
      <c r="T1144" s="44"/>
      <c r="U1144" s="44"/>
      <c r="V1144" s="44"/>
      <c r="W1144" s="44"/>
      <c r="X1144" s="44"/>
      <c r="Y1144" s="44"/>
      <c r="Z1144" s="44"/>
      <c r="AA1144" s="44"/>
      <c r="AB1144" s="44"/>
      <c r="AC1144" s="44"/>
      <c r="AD1144" s="44"/>
      <c r="AP1144"/>
      <c r="AQ1144"/>
      <c r="AX1144"/>
    </row>
    <row r="1145" spans="18:50">
      <c r="R1145" s="409"/>
      <c r="S1145" s="44"/>
      <c r="T1145" s="44"/>
      <c r="U1145" s="44"/>
      <c r="V1145" s="44"/>
      <c r="W1145" s="44"/>
      <c r="X1145" s="44"/>
      <c r="Y1145" s="44"/>
      <c r="Z1145" s="44"/>
      <c r="AA1145" s="44"/>
      <c r="AB1145" s="44"/>
      <c r="AC1145" s="44"/>
      <c r="AD1145" s="44"/>
      <c r="AP1145"/>
      <c r="AQ1145"/>
      <c r="AX1145"/>
    </row>
    <row r="1146" spans="18:50">
      <c r="R1146" s="409"/>
      <c r="S1146" s="44"/>
      <c r="T1146" s="44"/>
      <c r="U1146" s="44"/>
      <c r="V1146" s="44"/>
      <c r="W1146" s="44"/>
      <c r="X1146" s="44"/>
      <c r="Y1146" s="44"/>
      <c r="Z1146" s="44"/>
      <c r="AA1146" s="44"/>
      <c r="AB1146" s="44"/>
      <c r="AC1146" s="44"/>
      <c r="AD1146" s="44"/>
      <c r="AP1146"/>
      <c r="AQ1146"/>
      <c r="AX1146"/>
    </row>
    <row r="1147" spans="18:50">
      <c r="R1147" s="409"/>
      <c r="S1147" s="44"/>
      <c r="T1147" s="44"/>
      <c r="U1147" s="44"/>
      <c r="V1147" s="44"/>
      <c r="W1147" s="44"/>
      <c r="X1147" s="44"/>
      <c r="Y1147" s="44"/>
      <c r="Z1147" s="44"/>
      <c r="AA1147" s="44"/>
      <c r="AB1147" s="44"/>
      <c r="AC1147" s="44"/>
      <c r="AD1147" s="44"/>
      <c r="AP1147"/>
      <c r="AQ1147"/>
      <c r="AX1147"/>
    </row>
    <row r="1148" spans="18:50">
      <c r="R1148" s="409"/>
      <c r="S1148" s="44"/>
      <c r="T1148" s="44"/>
      <c r="U1148" s="44"/>
      <c r="V1148" s="44"/>
      <c r="W1148" s="44"/>
      <c r="X1148" s="44"/>
      <c r="Y1148" s="44"/>
      <c r="Z1148" s="44"/>
      <c r="AA1148" s="44"/>
      <c r="AB1148" s="44"/>
      <c r="AC1148" s="44"/>
      <c r="AD1148" s="44"/>
      <c r="AP1148"/>
      <c r="AQ1148"/>
      <c r="AX1148"/>
    </row>
    <row r="1149" spans="18:50">
      <c r="R1149" s="409"/>
      <c r="S1149" s="44"/>
      <c r="T1149" s="44"/>
      <c r="U1149" s="44"/>
      <c r="V1149" s="44"/>
      <c r="W1149" s="44"/>
      <c r="X1149" s="44"/>
      <c r="Y1149" s="44"/>
      <c r="Z1149" s="44"/>
      <c r="AA1149" s="44"/>
      <c r="AB1149" s="44"/>
      <c r="AC1149" s="44"/>
      <c r="AD1149" s="44"/>
      <c r="AP1149"/>
      <c r="AQ1149"/>
      <c r="AX1149"/>
    </row>
    <row r="1150" spans="18:50">
      <c r="R1150" s="409"/>
      <c r="S1150" s="44"/>
      <c r="T1150" s="44"/>
      <c r="U1150" s="44"/>
      <c r="V1150" s="44"/>
      <c r="W1150" s="44"/>
      <c r="X1150" s="44"/>
      <c r="Y1150" s="44"/>
      <c r="Z1150" s="44"/>
      <c r="AA1150" s="44"/>
      <c r="AB1150" s="44"/>
      <c r="AC1150" s="44"/>
      <c r="AD1150" s="44"/>
      <c r="AP1150"/>
      <c r="AQ1150"/>
      <c r="AX1150"/>
    </row>
    <row r="1151" spans="18:50">
      <c r="R1151" s="409"/>
      <c r="S1151" s="44"/>
      <c r="T1151" s="44"/>
      <c r="U1151" s="44"/>
      <c r="V1151" s="44"/>
      <c r="W1151" s="44"/>
      <c r="X1151" s="44"/>
      <c r="Y1151" s="44"/>
      <c r="Z1151" s="44"/>
      <c r="AA1151" s="44"/>
      <c r="AB1151" s="44"/>
      <c r="AC1151" s="44"/>
      <c r="AD1151" s="44"/>
      <c r="AP1151"/>
      <c r="AQ1151"/>
      <c r="AX1151"/>
    </row>
    <row r="1152" spans="18:50">
      <c r="R1152" s="409"/>
      <c r="S1152" s="44"/>
      <c r="T1152" s="44"/>
      <c r="U1152" s="44"/>
      <c r="V1152" s="44"/>
      <c r="W1152" s="44"/>
      <c r="X1152" s="44"/>
      <c r="Y1152" s="44"/>
      <c r="Z1152" s="44"/>
      <c r="AA1152" s="44"/>
      <c r="AB1152" s="44"/>
      <c r="AC1152" s="44"/>
      <c r="AD1152" s="44"/>
      <c r="AP1152"/>
      <c r="AQ1152"/>
      <c r="AX1152"/>
    </row>
    <row r="1153" spans="18:50">
      <c r="R1153" s="409"/>
      <c r="S1153" s="44"/>
      <c r="T1153" s="44"/>
      <c r="U1153" s="44"/>
      <c r="V1153" s="44"/>
      <c r="W1153" s="44"/>
      <c r="X1153" s="44"/>
      <c r="Y1153" s="44"/>
      <c r="Z1153" s="44"/>
      <c r="AA1153" s="44"/>
      <c r="AB1153" s="44"/>
      <c r="AC1153" s="44"/>
      <c r="AD1153" s="44"/>
      <c r="AP1153"/>
      <c r="AQ1153"/>
      <c r="AX1153"/>
    </row>
    <row r="1154" spans="18:50">
      <c r="R1154" s="409"/>
      <c r="S1154" s="44"/>
      <c r="T1154" s="44"/>
      <c r="U1154" s="44"/>
      <c r="V1154" s="44"/>
      <c r="W1154" s="44"/>
      <c r="X1154" s="44"/>
      <c r="Y1154" s="44"/>
      <c r="Z1154" s="44"/>
      <c r="AA1154" s="44"/>
      <c r="AB1154" s="44"/>
      <c r="AC1154" s="44"/>
      <c r="AD1154" s="44"/>
      <c r="AP1154"/>
      <c r="AQ1154"/>
      <c r="AX1154"/>
    </row>
    <row r="1155" spans="18:50">
      <c r="R1155" s="409"/>
      <c r="S1155" s="44"/>
      <c r="T1155" s="44"/>
      <c r="U1155" s="44"/>
      <c r="V1155" s="44"/>
      <c r="W1155" s="44"/>
      <c r="X1155" s="44"/>
      <c r="Y1155" s="44"/>
      <c r="Z1155" s="44"/>
      <c r="AA1155" s="44"/>
      <c r="AB1155" s="44"/>
      <c r="AC1155" s="44"/>
      <c r="AD1155" s="44"/>
      <c r="AP1155"/>
      <c r="AQ1155"/>
      <c r="AX1155"/>
    </row>
    <row r="1156" spans="18:50">
      <c r="R1156" s="409"/>
      <c r="S1156" s="44"/>
      <c r="T1156" s="44"/>
      <c r="U1156" s="44"/>
      <c r="V1156" s="44"/>
      <c r="W1156" s="44"/>
      <c r="X1156" s="44"/>
      <c r="Y1156" s="44"/>
      <c r="Z1156" s="44"/>
      <c r="AA1156" s="44"/>
      <c r="AB1156" s="44"/>
      <c r="AC1156" s="44"/>
      <c r="AD1156" s="44"/>
      <c r="AP1156"/>
      <c r="AQ1156"/>
      <c r="AX1156"/>
    </row>
    <row r="1157" spans="18:50">
      <c r="R1157" s="409"/>
      <c r="S1157" s="44"/>
      <c r="T1157" s="44"/>
      <c r="U1157" s="44"/>
      <c r="V1157" s="44"/>
      <c r="W1157" s="44"/>
      <c r="X1157" s="44"/>
      <c r="Y1157" s="44"/>
      <c r="Z1157" s="44"/>
      <c r="AA1157" s="44"/>
      <c r="AB1157" s="44"/>
      <c r="AC1157" s="44"/>
      <c r="AD1157" s="44"/>
      <c r="AP1157"/>
      <c r="AQ1157"/>
      <c r="AX1157"/>
    </row>
    <row r="1158" spans="18:50">
      <c r="R1158" s="409"/>
      <c r="S1158" s="44"/>
      <c r="T1158" s="44"/>
      <c r="U1158" s="44"/>
      <c r="V1158" s="44"/>
      <c r="W1158" s="44"/>
      <c r="X1158" s="44"/>
      <c r="Y1158" s="44"/>
      <c r="Z1158" s="44"/>
      <c r="AA1158" s="44"/>
      <c r="AB1158" s="44"/>
      <c r="AC1158" s="44"/>
      <c r="AD1158" s="44"/>
      <c r="AP1158"/>
      <c r="AQ1158"/>
      <c r="AX1158"/>
    </row>
    <row r="1159" spans="18:50">
      <c r="R1159" s="409"/>
      <c r="S1159" s="44"/>
      <c r="T1159" s="44"/>
      <c r="U1159" s="44"/>
      <c r="V1159" s="44"/>
      <c r="W1159" s="44"/>
      <c r="X1159" s="44"/>
      <c r="Y1159" s="44"/>
      <c r="Z1159" s="44"/>
      <c r="AA1159" s="44"/>
      <c r="AB1159" s="44"/>
      <c r="AC1159" s="44"/>
      <c r="AD1159" s="44"/>
      <c r="AP1159"/>
      <c r="AQ1159"/>
      <c r="AX1159"/>
    </row>
    <row r="1160" spans="18:50">
      <c r="R1160" s="409"/>
      <c r="S1160" s="44"/>
      <c r="T1160" s="44"/>
      <c r="U1160" s="44"/>
      <c r="V1160" s="44"/>
      <c r="W1160" s="44"/>
      <c r="X1160" s="44"/>
      <c r="Y1160" s="44"/>
      <c r="Z1160" s="44"/>
      <c r="AA1160" s="44"/>
      <c r="AB1160" s="44"/>
      <c r="AC1160" s="44"/>
      <c r="AD1160" s="44"/>
      <c r="AP1160"/>
      <c r="AQ1160"/>
      <c r="AX1160"/>
    </row>
    <row r="1161" spans="18:50">
      <c r="R1161" s="409"/>
      <c r="S1161" s="44"/>
      <c r="T1161" s="44"/>
      <c r="U1161" s="44"/>
      <c r="V1161" s="44"/>
      <c r="W1161" s="44"/>
      <c r="X1161" s="44"/>
      <c r="Y1161" s="44"/>
      <c r="Z1161" s="44"/>
      <c r="AA1161" s="44"/>
      <c r="AB1161" s="44"/>
      <c r="AC1161" s="44"/>
      <c r="AD1161" s="44"/>
      <c r="AP1161"/>
      <c r="AQ1161"/>
      <c r="AX1161"/>
    </row>
    <row r="1162" spans="18:50">
      <c r="R1162" s="409"/>
      <c r="S1162" s="44"/>
      <c r="T1162" s="44"/>
      <c r="U1162" s="44"/>
      <c r="V1162" s="44"/>
      <c r="W1162" s="44"/>
      <c r="X1162" s="44"/>
      <c r="Y1162" s="44"/>
      <c r="Z1162" s="44"/>
      <c r="AA1162" s="44"/>
      <c r="AB1162" s="44"/>
      <c r="AC1162" s="44"/>
      <c r="AD1162" s="44"/>
      <c r="AP1162"/>
      <c r="AQ1162"/>
      <c r="AX1162"/>
    </row>
    <row r="1163" spans="18:50">
      <c r="R1163" s="409"/>
      <c r="S1163" s="44"/>
      <c r="T1163" s="44"/>
      <c r="U1163" s="44"/>
      <c r="V1163" s="44"/>
      <c r="W1163" s="44"/>
      <c r="X1163" s="44"/>
      <c r="Y1163" s="44"/>
      <c r="Z1163" s="44"/>
      <c r="AA1163" s="44"/>
      <c r="AB1163" s="44"/>
      <c r="AC1163" s="44"/>
      <c r="AD1163" s="44"/>
      <c r="AP1163"/>
      <c r="AQ1163"/>
      <c r="AX1163"/>
    </row>
    <row r="1164" spans="18:50">
      <c r="R1164" s="409"/>
      <c r="S1164" s="44"/>
      <c r="T1164" s="44"/>
      <c r="U1164" s="44"/>
      <c r="V1164" s="44"/>
      <c r="W1164" s="44"/>
      <c r="X1164" s="44"/>
      <c r="Y1164" s="44"/>
      <c r="Z1164" s="44"/>
      <c r="AA1164" s="44"/>
      <c r="AB1164" s="44"/>
      <c r="AC1164" s="44"/>
      <c r="AD1164" s="44"/>
      <c r="AP1164"/>
      <c r="AQ1164"/>
      <c r="AX1164"/>
    </row>
    <row r="1165" spans="18:50">
      <c r="R1165" s="409"/>
      <c r="S1165" s="44"/>
      <c r="T1165" s="44"/>
      <c r="U1165" s="44"/>
      <c r="V1165" s="44"/>
      <c r="W1165" s="44"/>
      <c r="X1165" s="44"/>
      <c r="Y1165" s="44"/>
      <c r="Z1165" s="44"/>
      <c r="AA1165" s="44"/>
      <c r="AB1165" s="44"/>
      <c r="AC1165" s="44"/>
      <c r="AD1165" s="44"/>
      <c r="AP1165"/>
      <c r="AQ1165"/>
      <c r="AX1165"/>
    </row>
    <row r="1166" spans="18:50">
      <c r="R1166" s="409"/>
      <c r="S1166" s="44"/>
      <c r="T1166" s="44"/>
      <c r="U1166" s="44"/>
      <c r="V1166" s="44"/>
      <c r="W1166" s="44"/>
      <c r="X1166" s="44"/>
      <c r="Y1166" s="44"/>
      <c r="Z1166" s="44"/>
      <c r="AA1166" s="44"/>
      <c r="AB1166" s="44"/>
      <c r="AC1166" s="44"/>
      <c r="AD1166" s="44"/>
      <c r="AP1166"/>
      <c r="AQ1166"/>
      <c r="AX1166"/>
    </row>
    <row r="1167" spans="18:50">
      <c r="R1167" s="409"/>
      <c r="S1167" s="44"/>
      <c r="T1167" s="44"/>
      <c r="U1167" s="44"/>
      <c r="V1167" s="44"/>
      <c r="W1167" s="44"/>
      <c r="X1167" s="44"/>
      <c r="Y1167" s="44"/>
      <c r="Z1167" s="44"/>
      <c r="AA1167" s="44"/>
      <c r="AB1167" s="44"/>
      <c r="AC1167" s="44"/>
      <c r="AD1167" s="44"/>
      <c r="AP1167"/>
      <c r="AQ1167"/>
      <c r="AX1167"/>
    </row>
    <row r="1168" spans="18:50">
      <c r="R1168" s="409"/>
      <c r="S1168" s="44"/>
      <c r="T1168" s="44"/>
      <c r="U1168" s="44"/>
      <c r="V1168" s="44"/>
      <c r="W1168" s="44"/>
      <c r="X1168" s="44"/>
      <c r="Y1168" s="44"/>
      <c r="Z1168" s="44"/>
      <c r="AA1168" s="44"/>
      <c r="AB1168" s="44"/>
      <c r="AC1168" s="44"/>
      <c r="AD1168" s="44"/>
      <c r="AP1168"/>
      <c r="AQ1168"/>
      <c r="AX1168"/>
    </row>
    <row r="1169" spans="18:50">
      <c r="R1169" s="409"/>
      <c r="S1169" s="44"/>
      <c r="T1169" s="44"/>
      <c r="U1169" s="44"/>
      <c r="V1169" s="44"/>
      <c r="W1169" s="44"/>
      <c r="X1169" s="44"/>
      <c r="Y1169" s="44"/>
      <c r="Z1169" s="44"/>
      <c r="AA1169" s="44"/>
      <c r="AB1169" s="44"/>
      <c r="AC1169" s="44"/>
      <c r="AD1169" s="44"/>
      <c r="AP1169"/>
      <c r="AQ1169"/>
      <c r="AX1169"/>
    </row>
    <row r="1170" spans="18:50">
      <c r="R1170" s="409"/>
      <c r="S1170" s="44"/>
      <c r="T1170" s="44"/>
      <c r="U1170" s="44"/>
      <c r="V1170" s="44"/>
      <c r="W1170" s="44"/>
      <c r="X1170" s="44"/>
      <c r="Y1170" s="44"/>
      <c r="Z1170" s="44"/>
      <c r="AA1170" s="44"/>
      <c r="AB1170" s="44"/>
      <c r="AC1170" s="44"/>
      <c r="AD1170" s="44"/>
      <c r="AP1170"/>
      <c r="AQ1170"/>
      <c r="AX1170"/>
    </row>
    <row r="1171" spans="18:50">
      <c r="R1171" s="409"/>
      <c r="S1171" s="44"/>
      <c r="T1171" s="44"/>
      <c r="U1171" s="44"/>
      <c r="V1171" s="44"/>
      <c r="W1171" s="44"/>
      <c r="X1171" s="44"/>
      <c r="Y1171" s="44"/>
      <c r="Z1171" s="44"/>
      <c r="AA1171" s="44"/>
      <c r="AB1171" s="44"/>
      <c r="AC1171" s="44"/>
      <c r="AD1171" s="44"/>
      <c r="AP1171"/>
      <c r="AQ1171"/>
      <c r="AX1171"/>
    </row>
    <row r="1172" spans="18:50">
      <c r="R1172" s="409"/>
      <c r="S1172" s="44"/>
      <c r="T1172" s="44"/>
      <c r="U1172" s="44"/>
      <c r="V1172" s="44"/>
      <c r="W1172" s="44"/>
      <c r="X1172" s="44"/>
      <c r="Y1172" s="44"/>
      <c r="Z1172" s="44"/>
      <c r="AA1172" s="44"/>
      <c r="AB1172" s="44"/>
      <c r="AC1172" s="44"/>
      <c r="AD1172" s="44"/>
      <c r="AP1172"/>
      <c r="AQ1172"/>
      <c r="AX1172"/>
    </row>
    <row r="1173" spans="18:50">
      <c r="R1173" s="409"/>
      <c r="S1173" s="44"/>
      <c r="T1173" s="44"/>
      <c r="U1173" s="44"/>
      <c r="V1173" s="44"/>
      <c r="W1173" s="44"/>
      <c r="X1173" s="44"/>
      <c r="Y1173" s="44"/>
      <c r="Z1173" s="44"/>
      <c r="AA1173" s="44"/>
      <c r="AB1173" s="44"/>
      <c r="AC1173" s="44"/>
      <c r="AD1173" s="44"/>
      <c r="AP1173"/>
      <c r="AQ1173"/>
      <c r="AX1173"/>
    </row>
    <row r="1174" spans="18:50">
      <c r="R1174" s="409"/>
      <c r="S1174" s="44"/>
      <c r="T1174" s="44"/>
      <c r="U1174" s="44"/>
      <c r="V1174" s="44"/>
      <c r="W1174" s="44"/>
      <c r="X1174" s="44"/>
      <c r="Y1174" s="44"/>
      <c r="Z1174" s="44"/>
      <c r="AA1174" s="44"/>
      <c r="AB1174" s="44"/>
      <c r="AC1174" s="44"/>
      <c r="AD1174" s="44"/>
      <c r="AP1174"/>
      <c r="AQ1174"/>
      <c r="AX1174"/>
    </row>
    <row r="1175" spans="18:50">
      <c r="R1175" s="409"/>
      <c r="S1175" s="44"/>
      <c r="T1175" s="44"/>
      <c r="U1175" s="44"/>
      <c r="V1175" s="44"/>
      <c r="W1175" s="44"/>
      <c r="X1175" s="44"/>
      <c r="Y1175" s="44"/>
      <c r="Z1175" s="44"/>
      <c r="AA1175" s="44"/>
      <c r="AB1175" s="44"/>
      <c r="AC1175" s="44"/>
      <c r="AD1175" s="44"/>
      <c r="AP1175"/>
      <c r="AQ1175"/>
      <c r="AX1175"/>
    </row>
    <row r="1176" spans="18:50">
      <c r="R1176" s="409"/>
      <c r="S1176" s="44"/>
      <c r="T1176" s="44"/>
      <c r="U1176" s="44"/>
      <c r="V1176" s="44"/>
      <c r="W1176" s="44"/>
      <c r="X1176" s="44"/>
      <c r="Y1176" s="44"/>
      <c r="Z1176" s="44"/>
      <c r="AA1176" s="44"/>
      <c r="AB1176" s="44"/>
      <c r="AC1176" s="44"/>
      <c r="AD1176" s="44"/>
      <c r="AP1176"/>
      <c r="AQ1176"/>
      <c r="AX1176"/>
    </row>
    <row r="1177" spans="18:50">
      <c r="R1177" s="409"/>
      <c r="S1177" s="44"/>
      <c r="T1177" s="44"/>
      <c r="U1177" s="44"/>
      <c r="V1177" s="44"/>
      <c r="W1177" s="44"/>
      <c r="X1177" s="44"/>
      <c r="Y1177" s="44"/>
      <c r="Z1177" s="44"/>
      <c r="AA1177" s="44"/>
      <c r="AB1177" s="44"/>
      <c r="AC1177" s="44"/>
      <c r="AD1177" s="44"/>
      <c r="AP1177"/>
      <c r="AQ1177"/>
      <c r="AX1177"/>
    </row>
    <row r="1178" spans="18:50">
      <c r="R1178" s="409"/>
      <c r="S1178" s="44"/>
      <c r="T1178" s="44"/>
      <c r="U1178" s="44"/>
      <c r="V1178" s="44"/>
      <c r="W1178" s="44"/>
      <c r="X1178" s="44"/>
      <c r="Y1178" s="44"/>
      <c r="Z1178" s="44"/>
      <c r="AA1178" s="44"/>
      <c r="AB1178" s="44"/>
      <c r="AC1178" s="44"/>
      <c r="AD1178" s="44"/>
      <c r="AP1178"/>
      <c r="AQ1178"/>
      <c r="AX1178"/>
    </row>
    <row r="1179" spans="18:50">
      <c r="R1179" s="409"/>
      <c r="S1179" s="44"/>
      <c r="T1179" s="44"/>
      <c r="U1179" s="44"/>
      <c r="V1179" s="44"/>
      <c r="W1179" s="44"/>
      <c r="X1179" s="44"/>
      <c r="Y1179" s="44"/>
      <c r="Z1179" s="44"/>
      <c r="AA1179" s="44"/>
      <c r="AB1179" s="44"/>
      <c r="AC1179" s="44"/>
      <c r="AD1179" s="44"/>
      <c r="AP1179"/>
      <c r="AQ1179"/>
      <c r="AX1179"/>
    </row>
    <row r="1180" spans="18:50">
      <c r="R1180" s="409"/>
      <c r="S1180" s="44"/>
      <c r="T1180" s="44"/>
      <c r="U1180" s="44"/>
      <c r="V1180" s="44"/>
      <c r="W1180" s="44"/>
      <c r="X1180" s="44"/>
      <c r="Y1180" s="44"/>
      <c r="Z1180" s="44"/>
      <c r="AA1180" s="44"/>
      <c r="AB1180" s="44"/>
      <c r="AC1180" s="44"/>
      <c r="AD1180" s="44"/>
      <c r="AP1180"/>
      <c r="AQ1180"/>
      <c r="AX1180"/>
    </row>
    <row r="1181" spans="18:50">
      <c r="R1181" s="409"/>
      <c r="S1181" s="44"/>
      <c r="T1181" s="44"/>
      <c r="U1181" s="44"/>
      <c r="V1181" s="44"/>
      <c r="W1181" s="44"/>
      <c r="X1181" s="44"/>
      <c r="Y1181" s="44"/>
      <c r="Z1181" s="44"/>
      <c r="AA1181" s="44"/>
      <c r="AB1181" s="44"/>
      <c r="AC1181" s="44"/>
      <c r="AD1181" s="44"/>
      <c r="AP1181"/>
      <c r="AQ1181"/>
      <c r="AX1181"/>
    </row>
    <row r="1182" spans="18:50">
      <c r="R1182" s="409"/>
      <c r="S1182" s="44"/>
      <c r="T1182" s="44"/>
      <c r="U1182" s="44"/>
      <c r="V1182" s="44"/>
      <c r="W1182" s="44"/>
      <c r="X1182" s="44"/>
      <c r="Y1182" s="44"/>
      <c r="Z1182" s="44"/>
      <c r="AA1182" s="44"/>
      <c r="AB1182" s="44"/>
      <c r="AC1182" s="44"/>
      <c r="AD1182" s="44"/>
      <c r="AP1182"/>
      <c r="AQ1182"/>
      <c r="AX1182"/>
    </row>
    <row r="1183" spans="18:50">
      <c r="R1183" s="409"/>
      <c r="S1183" s="44"/>
      <c r="T1183" s="44"/>
      <c r="U1183" s="44"/>
      <c r="V1183" s="44"/>
      <c r="W1183" s="44"/>
      <c r="X1183" s="44"/>
      <c r="Y1183" s="44"/>
      <c r="Z1183" s="44"/>
      <c r="AA1183" s="44"/>
      <c r="AB1183" s="44"/>
      <c r="AC1183" s="44"/>
      <c r="AD1183" s="44"/>
      <c r="AP1183"/>
      <c r="AQ1183"/>
      <c r="AX1183"/>
    </row>
    <row r="1184" spans="18:50">
      <c r="R1184" s="409"/>
      <c r="S1184" s="44"/>
      <c r="T1184" s="44"/>
      <c r="U1184" s="44"/>
      <c r="V1184" s="44"/>
      <c r="W1184" s="44"/>
      <c r="X1184" s="44"/>
      <c r="Y1184" s="44"/>
      <c r="Z1184" s="44"/>
      <c r="AA1184" s="44"/>
      <c r="AB1184" s="44"/>
      <c r="AC1184" s="44"/>
      <c r="AD1184" s="44"/>
      <c r="AP1184"/>
      <c r="AQ1184"/>
      <c r="AX1184"/>
    </row>
    <row r="1185" spans="18:50">
      <c r="R1185" s="409"/>
      <c r="S1185" s="44"/>
      <c r="T1185" s="44"/>
      <c r="U1185" s="44"/>
      <c r="V1185" s="44"/>
      <c r="W1185" s="44"/>
      <c r="X1185" s="44"/>
      <c r="Y1185" s="44"/>
      <c r="Z1185" s="44"/>
      <c r="AA1185" s="44"/>
      <c r="AB1185" s="44"/>
      <c r="AC1185" s="44"/>
      <c r="AD1185" s="44"/>
      <c r="AP1185"/>
      <c r="AQ1185"/>
      <c r="AX1185"/>
    </row>
    <row r="1186" spans="18:50">
      <c r="R1186" s="409"/>
      <c r="S1186" s="44"/>
      <c r="T1186" s="44"/>
      <c r="U1186" s="44"/>
      <c r="V1186" s="44"/>
      <c r="W1186" s="44"/>
      <c r="X1186" s="44"/>
      <c r="Y1186" s="44"/>
      <c r="Z1186" s="44"/>
      <c r="AA1186" s="44"/>
      <c r="AB1186" s="44"/>
      <c r="AC1186" s="44"/>
      <c r="AD1186" s="44"/>
      <c r="AP1186"/>
      <c r="AQ1186"/>
      <c r="AX1186"/>
    </row>
    <row r="1187" spans="18:50">
      <c r="R1187" s="409"/>
      <c r="S1187" s="44"/>
      <c r="T1187" s="44"/>
      <c r="U1187" s="44"/>
      <c r="V1187" s="44"/>
      <c r="W1187" s="44"/>
      <c r="X1187" s="44"/>
      <c r="Y1187" s="44"/>
      <c r="Z1187" s="44"/>
      <c r="AA1187" s="44"/>
      <c r="AB1187" s="44"/>
      <c r="AC1187" s="44"/>
      <c r="AD1187" s="44"/>
      <c r="AP1187"/>
      <c r="AQ1187"/>
      <c r="AX1187"/>
    </row>
    <row r="1188" spans="18:50">
      <c r="R1188" s="409"/>
      <c r="S1188" s="44"/>
      <c r="T1188" s="44"/>
      <c r="U1188" s="44"/>
      <c r="V1188" s="44"/>
      <c r="W1188" s="44"/>
      <c r="X1188" s="44"/>
      <c r="Y1188" s="44"/>
      <c r="Z1188" s="44"/>
      <c r="AA1188" s="44"/>
      <c r="AB1188" s="44"/>
      <c r="AC1188" s="44"/>
      <c r="AD1188" s="44"/>
      <c r="AP1188"/>
      <c r="AQ1188"/>
      <c r="AX1188"/>
    </row>
    <row r="1189" spans="18:50">
      <c r="R1189" s="409"/>
      <c r="S1189" s="44"/>
      <c r="T1189" s="44"/>
      <c r="U1189" s="44"/>
      <c r="V1189" s="44"/>
      <c r="W1189" s="44"/>
      <c r="X1189" s="44"/>
      <c r="Y1189" s="44"/>
      <c r="Z1189" s="44"/>
      <c r="AA1189" s="44"/>
      <c r="AB1189" s="44"/>
      <c r="AC1189" s="44"/>
      <c r="AD1189" s="44"/>
      <c r="AP1189"/>
      <c r="AQ1189"/>
      <c r="AX1189"/>
    </row>
    <row r="1190" spans="18:50">
      <c r="R1190" s="409"/>
      <c r="S1190" s="44"/>
      <c r="T1190" s="44"/>
      <c r="U1190" s="44"/>
      <c r="V1190" s="44"/>
      <c r="W1190" s="44"/>
      <c r="X1190" s="44"/>
      <c r="Y1190" s="44"/>
      <c r="Z1190" s="44"/>
      <c r="AA1190" s="44"/>
      <c r="AB1190" s="44"/>
      <c r="AC1190" s="44"/>
      <c r="AD1190" s="44"/>
      <c r="AP1190"/>
      <c r="AQ1190"/>
      <c r="AX1190"/>
    </row>
    <row r="1191" spans="18:50">
      <c r="R1191" s="409"/>
      <c r="S1191" s="44"/>
      <c r="T1191" s="44"/>
      <c r="U1191" s="44"/>
      <c r="V1191" s="44"/>
      <c r="W1191" s="44"/>
      <c r="X1191" s="44"/>
      <c r="Y1191" s="44"/>
      <c r="Z1191" s="44"/>
      <c r="AA1191" s="44"/>
      <c r="AB1191" s="44"/>
      <c r="AC1191" s="44"/>
      <c r="AD1191" s="44"/>
      <c r="AP1191"/>
      <c r="AQ1191"/>
      <c r="AX1191"/>
    </row>
    <row r="1192" spans="18:50">
      <c r="R1192" s="409"/>
      <c r="S1192" s="44"/>
      <c r="T1192" s="44"/>
      <c r="U1192" s="44"/>
      <c r="V1192" s="44"/>
      <c r="W1192" s="44"/>
      <c r="X1192" s="44"/>
      <c r="Y1192" s="44"/>
      <c r="Z1192" s="44"/>
      <c r="AA1192" s="44"/>
      <c r="AB1192" s="44"/>
      <c r="AC1192" s="44"/>
      <c r="AD1192" s="44"/>
      <c r="AP1192"/>
      <c r="AQ1192"/>
      <c r="AX1192"/>
    </row>
    <row r="1193" spans="18:50">
      <c r="R1193" s="409"/>
      <c r="S1193" s="44"/>
      <c r="T1193" s="44"/>
      <c r="U1193" s="44"/>
      <c r="V1193" s="44"/>
      <c r="W1193" s="44"/>
      <c r="X1193" s="44"/>
      <c r="Y1193" s="44"/>
      <c r="Z1193" s="44"/>
      <c r="AA1193" s="44"/>
      <c r="AB1193" s="44"/>
      <c r="AC1193" s="44"/>
      <c r="AD1193" s="44"/>
      <c r="AP1193"/>
      <c r="AQ1193"/>
      <c r="AX1193"/>
    </row>
    <row r="1194" spans="18:50">
      <c r="R1194" s="409"/>
      <c r="S1194" s="44"/>
      <c r="T1194" s="44"/>
      <c r="U1194" s="44"/>
      <c r="V1194" s="44"/>
      <c r="W1194" s="44"/>
      <c r="X1194" s="44"/>
      <c r="Y1194" s="44"/>
      <c r="Z1194" s="44"/>
      <c r="AA1194" s="44"/>
      <c r="AB1194" s="44"/>
      <c r="AC1194" s="44"/>
      <c r="AD1194" s="44"/>
      <c r="AP1194"/>
      <c r="AQ1194"/>
      <c r="AX1194"/>
    </row>
    <row r="1195" spans="18:50">
      <c r="R1195" s="409"/>
      <c r="S1195" s="44"/>
      <c r="T1195" s="44"/>
      <c r="U1195" s="44"/>
      <c r="V1195" s="44"/>
      <c r="W1195" s="44"/>
      <c r="X1195" s="44"/>
      <c r="Y1195" s="44"/>
      <c r="Z1195" s="44"/>
      <c r="AA1195" s="44"/>
      <c r="AB1195" s="44"/>
      <c r="AC1195" s="44"/>
      <c r="AD1195" s="44"/>
      <c r="AP1195"/>
      <c r="AQ1195"/>
      <c r="AX1195"/>
    </row>
    <row r="1196" spans="18:50">
      <c r="R1196" s="409"/>
      <c r="S1196" s="44"/>
      <c r="T1196" s="44"/>
      <c r="U1196" s="44"/>
      <c r="V1196" s="44"/>
      <c r="W1196" s="44"/>
      <c r="X1196" s="44"/>
      <c r="Y1196" s="44"/>
      <c r="Z1196" s="44"/>
      <c r="AA1196" s="44"/>
      <c r="AB1196" s="44"/>
      <c r="AC1196" s="44"/>
      <c r="AD1196" s="44"/>
      <c r="AP1196"/>
      <c r="AQ1196"/>
      <c r="AX1196"/>
    </row>
    <row r="1197" spans="18:50">
      <c r="R1197" s="409"/>
      <c r="S1197" s="44"/>
      <c r="T1197" s="44"/>
      <c r="U1197" s="44"/>
      <c r="V1197" s="44"/>
      <c r="W1197" s="44"/>
      <c r="X1197" s="44"/>
      <c r="Y1197" s="44"/>
      <c r="Z1197" s="44"/>
      <c r="AA1197" s="44"/>
      <c r="AB1197" s="44"/>
      <c r="AC1197" s="44"/>
      <c r="AD1197" s="44"/>
      <c r="AP1197"/>
      <c r="AQ1197"/>
      <c r="AX1197"/>
    </row>
    <row r="1198" spans="18:50">
      <c r="R1198" s="409"/>
      <c r="S1198" s="44"/>
      <c r="T1198" s="44"/>
      <c r="U1198" s="44"/>
      <c r="V1198" s="44"/>
      <c r="W1198" s="44"/>
      <c r="X1198" s="44"/>
      <c r="Y1198" s="44"/>
      <c r="Z1198" s="44"/>
      <c r="AA1198" s="44"/>
      <c r="AB1198" s="44"/>
      <c r="AC1198" s="44"/>
      <c r="AD1198" s="44"/>
      <c r="AP1198"/>
      <c r="AQ1198"/>
      <c r="AX1198"/>
    </row>
    <row r="1199" spans="18:50">
      <c r="R1199" s="409"/>
      <c r="S1199" s="44"/>
      <c r="T1199" s="44"/>
      <c r="U1199" s="44"/>
      <c r="V1199" s="44"/>
      <c r="W1199" s="44"/>
      <c r="X1199" s="44"/>
      <c r="Y1199" s="44"/>
      <c r="Z1199" s="44"/>
      <c r="AA1199" s="44"/>
      <c r="AB1199" s="44"/>
      <c r="AC1199" s="44"/>
      <c r="AD1199" s="44"/>
      <c r="AP1199"/>
      <c r="AQ1199"/>
      <c r="AX1199"/>
    </row>
    <row r="1200" spans="18:50">
      <c r="R1200" s="409"/>
      <c r="S1200" s="44"/>
      <c r="T1200" s="44"/>
      <c r="U1200" s="44"/>
      <c r="V1200" s="44"/>
      <c r="W1200" s="44"/>
      <c r="X1200" s="44"/>
      <c r="Y1200" s="44"/>
      <c r="Z1200" s="44"/>
      <c r="AA1200" s="44"/>
      <c r="AB1200" s="44"/>
      <c r="AC1200" s="44"/>
      <c r="AD1200" s="44"/>
      <c r="AP1200"/>
      <c r="AQ1200"/>
      <c r="AX1200"/>
    </row>
    <row r="1201" spans="18:50">
      <c r="R1201" s="409"/>
      <c r="S1201" s="44"/>
      <c r="T1201" s="44"/>
      <c r="U1201" s="44"/>
      <c r="V1201" s="44"/>
      <c r="W1201" s="44"/>
      <c r="X1201" s="44"/>
      <c r="Y1201" s="44"/>
      <c r="Z1201" s="44"/>
      <c r="AA1201" s="44"/>
      <c r="AB1201" s="44"/>
      <c r="AC1201" s="44"/>
      <c r="AD1201" s="44"/>
      <c r="AP1201"/>
      <c r="AQ1201"/>
      <c r="AX1201"/>
    </row>
    <row r="1202" spans="18:50">
      <c r="R1202" s="409"/>
      <c r="S1202" s="44"/>
      <c r="T1202" s="44"/>
      <c r="U1202" s="44"/>
      <c r="V1202" s="44"/>
      <c r="W1202" s="44"/>
      <c r="X1202" s="44"/>
      <c r="Y1202" s="44"/>
      <c r="Z1202" s="44"/>
      <c r="AA1202" s="44"/>
      <c r="AB1202" s="44"/>
      <c r="AC1202" s="44"/>
      <c r="AD1202" s="44"/>
      <c r="AP1202"/>
      <c r="AQ1202"/>
      <c r="AX1202"/>
    </row>
    <row r="1203" spans="18:50">
      <c r="R1203" s="409"/>
      <c r="S1203" s="44"/>
      <c r="T1203" s="44"/>
      <c r="U1203" s="44"/>
      <c r="V1203" s="44"/>
      <c r="W1203" s="44"/>
      <c r="X1203" s="44"/>
      <c r="Y1203" s="44"/>
      <c r="Z1203" s="44"/>
      <c r="AA1203" s="44"/>
      <c r="AB1203" s="44"/>
      <c r="AC1203" s="44"/>
      <c r="AD1203" s="44"/>
      <c r="AP1203"/>
      <c r="AQ1203"/>
      <c r="AX1203"/>
    </row>
    <row r="1204" spans="18:50">
      <c r="R1204" s="409"/>
      <c r="S1204" s="44"/>
      <c r="T1204" s="44"/>
      <c r="U1204" s="44"/>
      <c r="V1204" s="44"/>
      <c r="W1204" s="44"/>
      <c r="X1204" s="44"/>
      <c r="Y1204" s="44"/>
      <c r="Z1204" s="44"/>
      <c r="AA1204" s="44"/>
      <c r="AB1204" s="44"/>
      <c r="AC1204" s="44"/>
      <c r="AD1204" s="44"/>
      <c r="AP1204"/>
      <c r="AQ1204"/>
      <c r="AX1204"/>
    </row>
    <row r="1205" spans="18:50">
      <c r="R1205" s="409"/>
      <c r="S1205" s="44"/>
      <c r="T1205" s="44"/>
      <c r="U1205" s="44"/>
      <c r="V1205" s="44"/>
      <c r="W1205" s="44"/>
      <c r="X1205" s="44"/>
      <c r="Y1205" s="44"/>
      <c r="Z1205" s="44"/>
      <c r="AA1205" s="44"/>
      <c r="AB1205" s="44"/>
      <c r="AC1205" s="44"/>
      <c r="AD1205" s="44"/>
      <c r="AP1205"/>
      <c r="AQ1205"/>
      <c r="AX1205"/>
    </row>
    <row r="1206" spans="18:50">
      <c r="R1206" s="409"/>
      <c r="S1206" s="44"/>
      <c r="T1206" s="44"/>
      <c r="U1206" s="44"/>
      <c r="V1206" s="44"/>
      <c r="W1206" s="44"/>
      <c r="X1206" s="44"/>
      <c r="Y1206" s="44"/>
      <c r="Z1206" s="44"/>
      <c r="AA1206" s="44"/>
      <c r="AB1206" s="44"/>
      <c r="AC1206" s="44"/>
      <c r="AD1206" s="44"/>
      <c r="AP1206"/>
      <c r="AQ1206"/>
      <c r="AX1206"/>
    </row>
    <row r="1207" spans="18:50">
      <c r="R1207" s="409"/>
      <c r="S1207" s="44"/>
      <c r="T1207" s="44"/>
      <c r="U1207" s="44"/>
      <c r="V1207" s="44"/>
      <c r="W1207" s="44"/>
      <c r="X1207" s="44"/>
      <c r="Y1207" s="44"/>
      <c r="Z1207" s="44"/>
      <c r="AA1207" s="44"/>
      <c r="AB1207" s="44"/>
      <c r="AC1207" s="44"/>
      <c r="AD1207" s="44"/>
      <c r="AP1207"/>
      <c r="AQ1207"/>
      <c r="AX1207"/>
    </row>
    <row r="1208" spans="18:50">
      <c r="R1208" s="409"/>
      <c r="S1208" s="44"/>
      <c r="T1208" s="44"/>
      <c r="U1208" s="44"/>
      <c r="V1208" s="44"/>
      <c r="W1208" s="44"/>
      <c r="X1208" s="44"/>
      <c r="Y1208" s="44"/>
      <c r="Z1208" s="44"/>
      <c r="AA1208" s="44"/>
      <c r="AB1208" s="44"/>
      <c r="AC1208" s="44"/>
      <c r="AD1208" s="44"/>
      <c r="AP1208"/>
      <c r="AQ1208"/>
      <c r="AX1208"/>
    </row>
    <row r="1209" spans="18:50">
      <c r="R1209" s="409"/>
      <c r="S1209" s="44"/>
      <c r="T1209" s="44"/>
      <c r="U1209" s="44"/>
      <c r="V1209" s="44"/>
      <c r="W1209" s="44"/>
      <c r="X1209" s="44"/>
      <c r="Y1209" s="44"/>
      <c r="Z1209" s="44"/>
      <c r="AA1209" s="44"/>
      <c r="AB1209" s="44"/>
      <c r="AC1209" s="44"/>
      <c r="AD1209" s="44"/>
      <c r="AP1209"/>
      <c r="AQ1209"/>
      <c r="AX1209"/>
    </row>
    <row r="1210" spans="18:50">
      <c r="R1210" s="409"/>
      <c r="S1210" s="44"/>
      <c r="T1210" s="44"/>
      <c r="U1210" s="44"/>
      <c r="V1210" s="44"/>
      <c r="W1210" s="44"/>
      <c r="X1210" s="44"/>
      <c r="Y1210" s="44"/>
      <c r="Z1210" s="44"/>
      <c r="AA1210" s="44"/>
      <c r="AB1210" s="44"/>
      <c r="AC1210" s="44"/>
      <c r="AD1210" s="44"/>
      <c r="AP1210"/>
      <c r="AQ1210"/>
      <c r="AX1210"/>
    </row>
    <row r="1211" spans="18:50">
      <c r="R1211" s="409"/>
      <c r="S1211" s="44"/>
      <c r="T1211" s="44"/>
      <c r="U1211" s="44"/>
      <c r="V1211" s="44"/>
      <c r="W1211" s="44"/>
      <c r="X1211" s="44"/>
      <c r="Y1211" s="44"/>
      <c r="Z1211" s="44"/>
      <c r="AA1211" s="44"/>
      <c r="AB1211" s="44"/>
      <c r="AC1211" s="44"/>
      <c r="AD1211" s="44"/>
      <c r="AP1211"/>
      <c r="AQ1211"/>
      <c r="AX1211"/>
    </row>
    <row r="1212" spans="18:50">
      <c r="R1212" s="409"/>
      <c r="S1212" s="44"/>
      <c r="T1212" s="44"/>
      <c r="U1212" s="44"/>
      <c r="V1212" s="44"/>
      <c r="W1212" s="44"/>
      <c r="X1212" s="44"/>
      <c r="Y1212" s="44"/>
      <c r="Z1212" s="44"/>
      <c r="AA1212" s="44"/>
      <c r="AB1212" s="44"/>
      <c r="AC1212" s="44"/>
      <c r="AD1212" s="44"/>
      <c r="AP1212"/>
      <c r="AQ1212"/>
      <c r="AX1212"/>
    </row>
    <row r="1213" spans="18:50">
      <c r="R1213" s="409"/>
      <c r="S1213" s="44"/>
      <c r="T1213" s="44"/>
      <c r="U1213" s="44"/>
      <c r="V1213" s="44"/>
      <c r="W1213" s="44"/>
      <c r="X1213" s="44"/>
      <c r="Y1213" s="44"/>
      <c r="Z1213" s="44"/>
      <c r="AA1213" s="44"/>
      <c r="AB1213" s="44"/>
      <c r="AC1213" s="44"/>
      <c r="AD1213" s="44"/>
      <c r="AP1213"/>
      <c r="AQ1213"/>
      <c r="AX1213"/>
    </row>
    <row r="1214" spans="18:50">
      <c r="R1214" s="409"/>
      <c r="S1214" s="44"/>
      <c r="T1214" s="44"/>
      <c r="U1214" s="44"/>
      <c r="V1214" s="44"/>
      <c r="W1214" s="44"/>
      <c r="X1214" s="44"/>
      <c r="Y1214" s="44"/>
      <c r="Z1214" s="44"/>
      <c r="AA1214" s="44"/>
      <c r="AB1214" s="44"/>
      <c r="AC1214" s="44"/>
      <c r="AD1214" s="44"/>
      <c r="AP1214"/>
      <c r="AQ1214"/>
      <c r="AX1214"/>
    </row>
    <row r="1215" spans="18:50">
      <c r="R1215" s="409"/>
      <c r="S1215" s="44"/>
      <c r="T1215" s="44"/>
      <c r="U1215" s="44"/>
      <c r="V1215" s="44"/>
      <c r="W1215" s="44"/>
      <c r="X1215" s="44"/>
      <c r="Y1215" s="44"/>
      <c r="Z1215" s="44"/>
      <c r="AA1215" s="44"/>
      <c r="AB1215" s="44"/>
      <c r="AC1215" s="44"/>
      <c r="AD1215" s="44"/>
      <c r="AP1215"/>
      <c r="AQ1215"/>
      <c r="AX1215"/>
    </row>
    <row r="1216" spans="18:50">
      <c r="R1216" s="409"/>
      <c r="S1216" s="44"/>
      <c r="T1216" s="44"/>
      <c r="U1216" s="44"/>
      <c r="V1216" s="44"/>
      <c r="W1216" s="44"/>
      <c r="X1216" s="44"/>
      <c r="Y1216" s="44"/>
      <c r="Z1216" s="44"/>
      <c r="AA1216" s="44"/>
      <c r="AB1216" s="44"/>
      <c r="AC1216" s="44"/>
      <c r="AD1216" s="44"/>
      <c r="AP1216"/>
      <c r="AQ1216"/>
      <c r="AX1216"/>
    </row>
    <row r="1217" spans="18:50">
      <c r="R1217" s="409"/>
      <c r="S1217" s="44"/>
      <c r="T1217" s="44"/>
      <c r="U1217" s="44"/>
      <c r="V1217" s="44"/>
      <c r="W1217" s="44"/>
      <c r="X1217" s="44"/>
      <c r="Y1217" s="44"/>
      <c r="Z1217" s="44"/>
      <c r="AA1217" s="44"/>
      <c r="AB1217" s="44"/>
      <c r="AC1217" s="44"/>
      <c r="AD1217" s="44"/>
      <c r="AP1217"/>
      <c r="AQ1217"/>
      <c r="AX1217"/>
    </row>
    <row r="1218" spans="18:50">
      <c r="R1218" s="409"/>
      <c r="S1218" s="44"/>
      <c r="T1218" s="44"/>
      <c r="U1218" s="44"/>
      <c r="V1218" s="44"/>
      <c r="W1218" s="44"/>
      <c r="X1218" s="44"/>
      <c r="Y1218" s="44"/>
      <c r="Z1218" s="44"/>
      <c r="AA1218" s="44"/>
      <c r="AB1218" s="44"/>
      <c r="AC1218" s="44"/>
      <c r="AD1218" s="44"/>
      <c r="AP1218"/>
      <c r="AQ1218"/>
      <c r="AX1218"/>
    </row>
    <row r="1219" spans="18:50">
      <c r="R1219" s="409"/>
      <c r="S1219" s="44"/>
      <c r="T1219" s="44"/>
      <c r="U1219" s="44"/>
      <c r="V1219" s="44"/>
      <c r="W1219" s="44"/>
      <c r="X1219" s="44"/>
      <c r="Y1219" s="44"/>
      <c r="Z1219" s="44"/>
      <c r="AA1219" s="44"/>
      <c r="AB1219" s="44"/>
      <c r="AC1219" s="44"/>
      <c r="AD1219" s="44"/>
      <c r="AP1219"/>
      <c r="AQ1219"/>
      <c r="AX1219"/>
    </row>
    <row r="1220" spans="18:50">
      <c r="R1220" s="409"/>
      <c r="S1220" s="44"/>
      <c r="T1220" s="44"/>
      <c r="U1220" s="44"/>
      <c r="V1220" s="44"/>
      <c r="W1220" s="44"/>
      <c r="X1220" s="44"/>
      <c r="Y1220" s="44"/>
      <c r="Z1220" s="44"/>
      <c r="AA1220" s="44"/>
      <c r="AB1220" s="44"/>
      <c r="AC1220" s="44"/>
      <c r="AD1220" s="44"/>
      <c r="AP1220"/>
      <c r="AQ1220"/>
      <c r="AX1220"/>
    </row>
    <row r="1221" spans="18:50">
      <c r="R1221" s="409"/>
      <c r="S1221" s="44"/>
      <c r="T1221" s="44"/>
      <c r="U1221" s="44"/>
      <c r="V1221" s="44"/>
      <c r="W1221" s="44"/>
      <c r="X1221" s="44"/>
      <c r="Y1221" s="44"/>
      <c r="Z1221" s="44"/>
      <c r="AA1221" s="44"/>
      <c r="AB1221" s="44"/>
      <c r="AC1221" s="44"/>
      <c r="AD1221" s="44"/>
      <c r="AP1221"/>
      <c r="AQ1221"/>
      <c r="AX1221"/>
    </row>
    <row r="1222" spans="18:50">
      <c r="R1222" s="409"/>
      <c r="S1222" s="44"/>
      <c r="T1222" s="44"/>
      <c r="U1222" s="44"/>
      <c r="V1222" s="44"/>
      <c r="W1222" s="44"/>
      <c r="X1222" s="44"/>
      <c r="Y1222" s="44"/>
      <c r="Z1222" s="44"/>
      <c r="AA1222" s="44"/>
      <c r="AB1222" s="44"/>
      <c r="AC1222" s="44"/>
      <c r="AD1222" s="44"/>
      <c r="AP1222"/>
      <c r="AQ1222"/>
      <c r="AX1222"/>
    </row>
    <row r="1223" spans="18:50">
      <c r="R1223" s="409"/>
      <c r="S1223" s="44"/>
      <c r="T1223" s="44"/>
      <c r="U1223" s="44"/>
      <c r="V1223" s="44"/>
      <c r="W1223" s="44"/>
      <c r="X1223" s="44"/>
      <c r="Y1223" s="44"/>
      <c r="Z1223" s="44"/>
      <c r="AA1223" s="44"/>
      <c r="AB1223" s="44"/>
      <c r="AC1223" s="44"/>
      <c r="AD1223" s="44"/>
      <c r="AP1223"/>
      <c r="AQ1223"/>
      <c r="AX1223"/>
    </row>
    <row r="1224" spans="18:50">
      <c r="R1224" s="409"/>
      <c r="S1224" s="44"/>
      <c r="T1224" s="44"/>
      <c r="U1224" s="44"/>
      <c r="V1224" s="44"/>
      <c r="W1224" s="44"/>
      <c r="X1224" s="44"/>
      <c r="Y1224" s="44"/>
      <c r="Z1224" s="44"/>
      <c r="AA1224" s="44"/>
      <c r="AB1224" s="44"/>
      <c r="AC1224" s="44"/>
      <c r="AD1224" s="44"/>
      <c r="AP1224"/>
      <c r="AQ1224"/>
      <c r="AX1224"/>
    </row>
    <row r="1225" spans="18:50">
      <c r="R1225" s="409"/>
      <c r="S1225" s="44"/>
      <c r="T1225" s="44"/>
      <c r="U1225" s="44"/>
      <c r="V1225" s="44"/>
      <c r="W1225" s="44"/>
      <c r="X1225" s="44"/>
      <c r="Y1225" s="44"/>
      <c r="Z1225" s="44"/>
      <c r="AA1225" s="44"/>
      <c r="AB1225" s="44"/>
      <c r="AC1225" s="44"/>
      <c r="AD1225" s="44"/>
      <c r="AP1225"/>
      <c r="AQ1225"/>
      <c r="AX1225"/>
    </row>
    <row r="1226" spans="18:50">
      <c r="R1226" s="409"/>
      <c r="S1226" s="44"/>
      <c r="T1226" s="44"/>
      <c r="U1226" s="44"/>
      <c r="V1226" s="44"/>
      <c r="W1226" s="44"/>
      <c r="X1226" s="44"/>
      <c r="Y1226" s="44"/>
      <c r="Z1226" s="44"/>
      <c r="AA1226" s="44"/>
      <c r="AB1226" s="44"/>
      <c r="AC1226" s="44"/>
      <c r="AD1226" s="44"/>
      <c r="AP1226"/>
      <c r="AQ1226"/>
      <c r="AX1226"/>
    </row>
    <row r="1227" spans="18:50">
      <c r="R1227" s="409"/>
      <c r="S1227" s="44"/>
      <c r="T1227" s="44"/>
      <c r="U1227" s="44"/>
      <c r="V1227" s="44"/>
      <c r="W1227" s="44"/>
      <c r="X1227" s="44"/>
      <c r="Y1227" s="44"/>
      <c r="Z1227" s="44"/>
      <c r="AA1227" s="44"/>
      <c r="AB1227" s="44"/>
      <c r="AC1227" s="44"/>
      <c r="AD1227" s="44"/>
      <c r="AP1227"/>
      <c r="AQ1227"/>
      <c r="AX1227"/>
    </row>
    <row r="1228" spans="18:50">
      <c r="R1228" s="409"/>
      <c r="S1228" s="44"/>
      <c r="T1228" s="44"/>
      <c r="U1228" s="44"/>
      <c r="V1228" s="44"/>
      <c r="W1228" s="44"/>
      <c r="X1228" s="44"/>
      <c r="Y1228" s="44"/>
      <c r="Z1228" s="44"/>
      <c r="AA1228" s="44"/>
      <c r="AB1228" s="44"/>
      <c r="AC1228" s="44"/>
      <c r="AD1228" s="44"/>
      <c r="AP1228"/>
      <c r="AQ1228"/>
      <c r="AX1228"/>
    </row>
    <row r="1229" spans="18:50">
      <c r="R1229" s="409"/>
      <c r="S1229" s="44"/>
      <c r="T1229" s="44"/>
      <c r="U1229" s="44"/>
      <c r="V1229" s="44"/>
      <c r="W1229" s="44"/>
      <c r="X1229" s="44"/>
      <c r="Y1229" s="44"/>
      <c r="Z1229" s="44"/>
      <c r="AA1229" s="44"/>
      <c r="AB1229" s="44"/>
      <c r="AC1229" s="44"/>
      <c r="AD1229" s="44"/>
      <c r="AP1229"/>
      <c r="AQ1229"/>
      <c r="AX1229"/>
    </row>
    <row r="1230" spans="18:50">
      <c r="R1230" s="409"/>
      <c r="S1230" s="44"/>
      <c r="T1230" s="44"/>
      <c r="U1230" s="44"/>
      <c r="V1230" s="44"/>
      <c r="W1230" s="44"/>
      <c r="X1230" s="44"/>
      <c r="Y1230" s="44"/>
      <c r="Z1230" s="44"/>
      <c r="AA1230" s="44"/>
      <c r="AB1230" s="44"/>
      <c r="AC1230" s="44"/>
      <c r="AD1230" s="44"/>
      <c r="AP1230"/>
      <c r="AQ1230"/>
      <c r="AX1230"/>
    </row>
    <row r="1231" spans="18:50">
      <c r="R1231" s="409"/>
      <c r="S1231" s="44"/>
      <c r="T1231" s="44"/>
      <c r="U1231" s="44"/>
      <c r="V1231" s="44"/>
      <c r="W1231" s="44"/>
      <c r="X1231" s="44"/>
      <c r="Y1231" s="44"/>
      <c r="Z1231" s="44"/>
      <c r="AA1231" s="44"/>
      <c r="AB1231" s="44"/>
      <c r="AC1231" s="44"/>
      <c r="AD1231" s="44"/>
      <c r="AP1231"/>
      <c r="AQ1231"/>
      <c r="AX1231"/>
    </row>
    <row r="1232" spans="18:50">
      <c r="R1232" s="409"/>
      <c r="S1232" s="44"/>
      <c r="T1232" s="44"/>
      <c r="U1232" s="44"/>
      <c r="V1232" s="44"/>
      <c r="W1232" s="44"/>
      <c r="X1232" s="44"/>
      <c r="Y1232" s="44"/>
      <c r="Z1232" s="44"/>
      <c r="AA1232" s="44"/>
      <c r="AB1232" s="44"/>
      <c r="AC1232" s="44"/>
      <c r="AD1232" s="44"/>
      <c r="AP1232"/>
      <c r="AQ1232"/>
      <c r="AX1232"/>
    </row>
    <row r="1233" spans="18:50">
      <c r="R1233" s="409"/>
      <c r="S1233" s="44"/>
      <c r="T1233" s="44"/>
      <c r="U1233" s="44"/>
      <c r="V1233" s="44"/>
      <c r="W1233" s="44"/>
      <c r="X1233" s="44"/>
      <c r="Y1233" s="44"/>
      <c r="Z1233" s="44"/>
      <c r="AA1233" s="44"/>
      <c r="AB1233" s="44"/>
      <c r="AC1233" s="44"/>
      <c r="AD1233" s="44"/>
      <c r="AP1233"/>
      <c r="AQ1233"/>
      <c r="AX1233"/>
    </row>
    <row r="1234" spans="18:50">
      <c r="R1234" s="409"/>
      <c r="S1234" s="44"/>
      <c r="T1234" s="44"/>
      <c r="U1234" s="44"/>
      <c r="V1234" s="44"/>
      <c r="W1234" s="44"/>
      <c r="X1234" s="44"/>
      <c r="Y1234" s="44"/>
      <c r="Z1234" s="44"/>
      <c r="AA1234" s="44"/>
      <c r="AB1234" s="44"/>
      <c r="AC1234" s="44"/>
      <c r="AD1234" s="44"/>
      <c r="AP1234"/>
      <c r="AQ1234"/>
      <c r="AX1234"/>
    </row>
    <row r="1235" spans="18:50">
      <c r="R1235" s="409"/>
      <c r="S1235" s="44"/>
      <c r="T1235" s="44"/>
      <c r="U1235" s="44"/>
      <c r="V1235" s="44"/>
      <c r="W1235" s="44"/>
      <c r="X1235" s="44"/>
      <c r="Y1235" s="44"/>
      <c r="Z1235" s="44"/>
      <c r="AA1235" s="44"/>
      <c r="AB1235" s="44"/>
      <c r="AC1235" s="44"/>
      <c r="AD1235" s="44"/>
      <c r="AP1235"/>
      <c r="AQ1235"/>
      <c r="AX1235"/>
    </row>
    <row r="1236" spans="18:50">
      <c r="R1236" s="409"/>
      <c r="S1236" s="44"/>
      <c r="T1236" s="44"/>
      <c r="U1236" s="44"/>
      <c r="V1236" s="44"/>
      <c r="W1236" s="44"/>
      <c r="X1236" s="44"/>
      <c r="Y1236" s="44"/>
      <c r="Z1236" s="44"/>
      <c r="AA1236" s="44"/>
      <c r="AB1236" s="44"/>
      <c r="AC1236" s="44"/>
      <c r="AD1236" s="44"/>
      <c r="AP1236"/>
      <c r="AQ1236"/>
      <c r="AX1236"/>
    </row>
    <row r="1237" spans="18:50">
      <c r="R1237" s="409"/>
      <c r="S1237" s="44"/>
      <c r="T1237" s="44"/>
      <c r="U1237" s="44"/>
      <c r="V1237" s="44"/>
      <c r="W1237" s="44"/>
      <c r="X1237" s="44"/>
      <c r="Y1237" s="44"/>
      <c r="Z1237" s="44"/>
      <c r="AA1237" s="44"/>
      <c r="AB1237" s="44"/>
      <c r="AC1237" s="44"/>
      <c r="AD1237" s="44"/>
      <c r="AP1237"/>
      <c r="AQ1237"/>
      <c r="AX1237"/>
    </row>
    <row r="1238" spans="18:50">
      <c r="R1238" s="409"/>
      <c r="S1238" s="44"/>
      <c r="T1238" s="44"/>
      <c r="U1238" s="44"/>
      <c r="V1238" s="44"/>
      <c r="W1238" s="44"/>
      <c r="X1238" s="44"/>
      <c r="Y1238" s="44"/>
      <c r="Z1238" s="44"/>
      <c r="AA1238" s="44"/>
      <c r="AB1238" s="44"/>
      <c r="AC1238" s="44"/>
      <c r="AD1238" s="44"/>
      <c r="AP1238"/>
      <c r="AQ1238"/>
      <c r="AX1238"/>
    </row>
    <row r="1239" spans="18:50">
      <c r="R1239" s="409"/>
      <c r="S1239" s="44"/>
      <c r="T1239" s="44"/>
      <c r="U1239" s="44"/>
      <c r="V1239" s="44"/>
      <c r="W1239" s="44"/>
      <c r="X1239" s="44"/>
      <c r="Y1239" s="44"/>
      <c r="Z1239" s="44"/>
      <c r="AA1239" s="44"/>
      <c r="AB1239" s="44"/>
      <c r="AC1239" s="44"/>
      <c r="AD1239" s="44"/>
      <c r="AP1239"/>
      <c r="AQ1239"/>
      <c r="AX1239"/>
    </row>
    <row r="1240" spans="18:50">
      <c r="R1240" s="409"/>
      <c r="S1240" s="44"/>
      <c r="T1240" s="44"/>
      <c r="U1240" s="44"/>
      <c r="V1240" s="44"/>
      <c r="W1240" s="44"/>
      <c r="X1240" s="44"/>
      <c r="Y1240" s="44"/>
      <c r="Z1240" s="44"/>
      <c r="AA1240" s="44"/>
      <c r="AB1240" s="44"/>
      <c r="AC1240" s="44"/>
      <c r="AD1240" s="44"/>
      <c r="AP1240"/>
      <c r="AQ1240"/>
      <c r="AX1240"/>
    </row>
    <row r="1241" spans="18:50">
      <c r="R1241" s="409"/>
      <c r="S1241" s="44"/>
      <c r="T1241" s="44"/>
      <c r="U1241" s="44"/>
      <c r="V1241" s="44"/>
      <c r="W1241" s="44"/>
      <c r="X1241" s="44"/>
      <c r="Y1241" s="44"/>
      <c r="Z1241" s="44"/>
      <c r="AA1241" s="44"/>
      <c r="AB1241" s="44"/>
      <c r="AC1241" s="44"/>
      <c r="AD1241" s="44"/>
      <c r="AP1241"/>
      <c r="AQ1241"/>
      <c r="AX1241"/>
    </row>
    <row r="1242" spans="18:50">
      <c r="R1242" s="409"/>
      <c r="S1242" s="44"/>
      <c r="T1242" s="44"/>
      <c r="U1242" s="44"/>
      <c r="V1242" s="44"/>
      <c r="W1242" s="44"/>
      <c r="X1242" s="44"/>
      <c r="Y1242" s="44"/>
      <c r="Z1242" s="44"/>
      <c r="AA1242" s="44"/>
      <c r="AB1242" s="44"/>
      <c r="AC1242" s="44"/>
      <c r="AD1242" s="44"/>
      <c r="AP1242"/>
      <c r="AQ1242"/>
      <c r="AX1242"/>
    </row>
    <row r="1243" spans="18:50">
      <c r="R1243" s="409"/>
      <c r="S1243" s="44"/>
      <c r="T1243" s="44"/>
      <c r="U1243" s="44"/>
      <c r="V1243" s="44"/>
      <c r="W1243" s="44"/>
      <c r="X1243" s="44"/>
      <c r="Y1243" s="44"/>
      <c r="Z1243" s="44"/>
      <c r="AA1243" s="44"/>
      <c r="AB1243" s="44"/>
      <c r="AC1243" s="44"/>
      <c r="AD1243" s="44"/>
      <c r="AP1243"/>
      <c r="AQ1243"/>
      <c r="AX1243"/>
    </row>
    <row r="1244" spans="18:50">
      <c r="R1244" s="409"/>
      <c r="S1244" s="44"/>
      <c r="T1244" s="44"/>
      <c r="U1244" s="44"/>
      <c r="V1244" s="44"/>
      <c r="W1244" s="44"/>
      <c r="X1244" s="44"/>
      <c r="Y1244" s="44"/>
      <c r="Z1244" s="44"/>
      <c r="AA1244" s="44"/>
      <c r="AB1244" s="44"/>
      <c r="AC1244" s="44"/>
      <c r="AD1244" s="44"/>
      <c r="AP1244"/>
      <c r="AQ1244"/>
      <c r="AX1244"/>
    </row>
    <row r="1245" spans="18:50">
      <c r="R1245" s="409"/>
      <c r="S1245" s="44"/>
      <c r="T1245" s="44"/>
      <c r="U1245" s="44"/>
      <c r="V1245" s="44"/>
      <c r="W1245" s="44"/>
      <c r="X1245" s="44"/>
      <c r="Y1245" s="44"/>
      <c r="Z1245" s="44"/>
      <c r="AA1245" s="44"/>
      <c r="AB1245" s="44"/>
      <c r="AC1245" s="44"/>
      <c r="AD1245" s="44"/>
      <c r="AP1245"/>
      <c r="AQ1245"/>
      <c r="AX1245"/>
    </row>
    <row r="1246" spans="18:50">
      <c r="R1246" s="409"/>
      <c r="S1246" s="44"/>
      <c r="T1246" s="44"/>
      <c r="U1246" s="44"/>
      <c r="V1246" s="44"/>
      <c r="W1246" s="44"/>
      <c r="X1246" s="44"/>
      <c r="Y1246" s="44"/>
      <c r="Z1246" s="44"/>
      <c r="AA1246" s="44"/>
      <c r="AB1246" s="44"/>
      <c r="AC1246" s="44"/>
      <c r="AD1246" s="44"/>
      <c r="AP1246"/>
      <c r="AQ1246"/>
      <c r="AX1246"/>
    </row>
    <row r="1247" spans="18:50">
      <c r="R1247" s="409"/>
      <c r="S1247" s="44"/>
      <c r="T1247" s="44"/>
      <c r="U1247" s="44"/>
      <c r="V1247" s="44"/>
      <c r="W1247" s="44"/>
      <c r="X1247" s="44"/>
      <c r="Y1247" s="44"/>
      <c r="Z1247" s="44"/>
      <c r="AA1247" s="44"/>
      <c r="AB1247" s="44"/>
      <c r="AC1247" s="44"/>
      <c r="AD1247" s="44"/>
      <c r="AP1247"/>
      <c r="AQ1247"/>
      <c r="AX1247"/>
    </row>
    <row r="1248" spans="18:50">
      <c r="R1248" s="409"/>
      <c r="S1248" s="44"/>
      <c r="T1248" s="44"/>
      <c r="U1248" s="44"/>
      <c r="V1248" s="44"/>
      <c r="W1248" s="44"/>
      <c r="X1248" s="44"/>
      <c r="Y1248" s="44"/>
      <c r="Z1248" s="44"/>
      <c r="AA1248" s="44"/>
      <c r="AB1248" s="44"/>
      <c r="AC1248" s="44"/>
      <c r="AD1248" s="44"/>
      <c r="AP1248"/>
      <c r="AQ1248"/>
      <c r="AX1248"/>
    </row>
    <row r="1249" spans="18:50">
      <c r="R1249" s="409"/>
      <c r="S1249" s="44"/>
      <c r="T1249" s="44"/>
      <c r="U1249" s="44"/>
      <c r="V1249" s="44"/>
      <c r="W1249" s="44"/>
      <c r="X1249" s="44"/>
      <c r="Y1249" s="44"/>
      <c r="Z1249" s="44"/>
      <c r="AA1249" s="44"/>
      <c r="AB1249" s="44"/>
      <c r="AC1249" s="44"/>
      <c r="AD1249" s="44"/>
      <c r="AP1249"/>
      <c r="AQ1249"/>
      <c r="AX1249"/>
    </row>
    <row r="1250" spans="18:50">
      <c r="R1250" s="409"/>
      <c r="S1250" s="44"/>
      <c r="T1250" s="44"/>
      <c r="U1250" s="44"/>
      <c r="V1250" s="44"/>
      <c r="W1250" s="44"/>
      <c r="X1250" s="44"/>
      <c r="Y1250" s="44"/>
      <c r="Z1250" s="44"/>
      <c r="AA1250" s="44"/>
      <c r="AB1250" s="44"/>
      <c r="AC1250" s="44"/>
      <c r="AD1250" s="44"/>
      <c r="AP1250"/>
      <c r="AQ1250"/>
      <c r="AX1250"/>
    </row>
    <row r="1251" spans="18:50">
      <c r="R1251" s="409"/>
      <c r="S1251" s="44"/>
      <c r="T1251" s="44"/>
      <c r="U1251" s="44"/>
      <c r="V1251" s="44"/>
      <c r="W1251" s="44"/>
      <c r="X1251" s="44"/>
      <c r="Y1251" s="44"/>
      <c r="Z1251" s="44"/>
      <c r="AA1251" s="44"/>
      <c r="AB1251" s="44"/>
      <c r="AC1251" s="44"/>
      <c r="AD1251" s="44"/>
      <c r="AP1251"/>
      <c r="AQ1251"/>
      <c r="AX1251"/>
    </row>
    <row r="1252" spans="18:50">
      <c r="R1252" s="409"/>
      <c r="S1252" s="44"/>
      <c r="T1252" s="44"/>
      <c r="U1252" s="44"/>
      <c r="V1252" s="44"/>
      <c r="W1252" s="44"/>
      <c r="X1252" s="44"/>
      <c r="Y1252" s="44"/>
      <c r="Z1252" s="44"/>
      <c r="AA1252" s="44"/>
      <c r="AB1252" s="44"/>
      <c r="AC1252" s="44"/>
      <c r="AD1252" s="44"/>
      <c r="AP1252"/>
      <c r="AQ1252"/>
      <c r="AX1252"/>
    </row>
    <row r="1253" spans="18:50">
      <c r="R1253" s="409"/>
      <c r="S1253" s="44"/>
      <c r="T1253" s="44"/>
      <c r="U1253" s="44"/>
      <c r="V1253" s="44"/>
      <c r="W1253" s="44"/>
      <c r="X1253" s="44"/>
      <c r="Y1253" s="44"/>
      <c r="Z1253" s="44"/>
      <c r="AA1253" s="44"/>
      <c r="AB1253" s="44"/>
      <c r="AC1253" s="44"/>
      <c r="AD1253" s="44"/>
      <c r="AP1253"/>
      <c r="AQ1253"/>
      <c r="AX1253"/>
    </row>
    <row r="1254" spans="18:50">
      <c r="R1254" s="409"/>
      <c r="S1254" s="44"/>
      <c r="T1254" s="44"/>
      <c r="U1254" s="44"/>
      <c r="V1254" s="44"/>
      <c r="W1254" s="44"/>
      <c r="X1254" s="44"/>
      <c r="Y1254" s="44"/>
      <c r="Z1254" s="44"/>
      <c r="AA1254" s="44"/>
      <c r="AB1254" s="44"/>
      <c r="AC1254" s="44"/>
      <c r="AD1254" s="44"/>
      <c r="AP1254"/>
      <c r="AQ1254"/>
      <c r="AX1254"/>
    </row>
    <row r="1255" spans="18:50">
      <c r="R1255" s="409"/>
      <c r="S1255" s="44"/>
      <c r="T1255" s="44"/>
      <c r="U1255" s="44"/>
      <c r="V1255" s="44"/>
      <c r="W1255" s="44"/>
      <c r="X1255" s="44"/>
      <c r="Y1255" s="44"/>
      <c r="Z1255" s="44"/>
      <c r="AA1255" s="44"/>
      <c r="AB1255" s="44"/>
      <c r="AC1255" s="44"/>
      <c r="AD1255" s="44"/>
      <c r="AP1255"/>
      <c r="AQ1255"/>
      <c r="AX1255"/>
    </row>
    <row r="1256" spans="18:50">
      <c r="R1256" s="409"/>
      <c r="S1256" s="44"/>
      <c r="T1256" s="44"/>
      <c r="U1256" s="44"/>
      <c r="V1256" s="44"/>
      <c r="W1256" s="44"/>
      <c r="X1256" s="44"/>
      <c r="Y1256" s="44"/>
      <c r="Z1256" s="44"/>
      <c r="AA1256" s="44"/>
      <c r="AB1256" s="44"/>
      <c r="AC1256" s="44"/>
      <c r="AD1256" s="44"/>
      <c r="AP1256"/>
      <c r="AQ1256"/>
      <c r="AX1256"/>
    </row>
    <row r="1257" spans="18:50">
      <c r="R1257" s="409"/>
      <c r="S1257" s="44"/>
      <c r="T1257" s="44"/>
      <c r="U1257" s="44"/>
      <c r="V1257" s="44"/>
      <c r="W1257" s="44"/>
      <c r="X1257" s="44"/>
      <c r="Y1257" s="44"/>
      <c r="Z1257" s="44"/>
      <c r="AA1257" s="44"/>
      <c r="AB1257" s="44"/>
      <c r="AC1257" s="44"/>
      <c r="AD1257" s="44"/>
      <c r="AP1257"/>
      <c r="AQ1257"/>
      <c r="AX1257"/>
    </row>
    <row r="1258" spans="18:50">
      <c r="R1258" s="409"/>
      <c r="S1258" s="44"/>
      <c r="T1258" s="44"/>
      <c r="U1258" s="44"/>
      <c r="V1258" s="44"/>
      <c r="W1258" s="44"/>
      <c r="X1258" s="44"/>
      <c r="Y1258" s="44"/>
      <c r="Z1258" s="44"/>
      <c r="AA1258" s="44"/>
      <c r="AB1258" s="44"/>
      <c r="AC1258" s="44"/>
      <c r="AD1258" s="44"/>
      <c r="AP1258"/>
      <c r="AQ1258"/>
      <c r="AX1258"/>
    </row>
    <row r="1259" spans="18:50">
      <c r="R1259" s="409"/>
      <c r="S1259" s="44"/>
      <c r="T1259" s="44"/>
      <c r="U1259" s="44"/>
      <c r="V1259" s="44"/>
      <c r="W1259" s="44"/>
      <c r="X1259" s="44"/>
      <c r="Y1259" s="44"/>
      <c r="Z1259" s="44"/>
      <c r="AA1259" s="44"/>
      <c r="AB1259" s="44"/>
      <c r="AC1259" s="44"/>
      <c r="AD1259" s="44"/>
      <c r="AP1259"/>
      <c r="AQ1259"/>
      <c r="AX1259"/>
    </row>
    <row r="1260" spans="18:50">
      <c r="R1260" s="409"/>
      <c r="S1260" s="44"/>
      <c r="T1260" s="44"/>
      <c r="U1260" s="44"/>
      <c r="V1260" s="44"/>
      <c r="W1260" s="44"/>
      <c r="X1260" s="44"/>
      <c r="Y1260" s="44"/>
      <c r="Z1260" s="44"/>
      <c r="AA1260" s="44"/>
      <c r="AB1260" s="44"/>
      <c r="AC1260" s="44"/>
      <c r="AD1260" s="44"/>
      <c r="AP1260"/>
      <c r="AQ1260"/>
      <c r="AX1260"/>
    </row>
    <row r="1261" spans="18:50">
      <c r="R1261" s="409"/>
      <c r="S1261" s="44"/>
      <c r="T1261" s="44"/>
      <c r="U1261" s="44"/>
      <c r="V1261" s="44"/>
      <c r="W1261" s="44"/>
      <c r="X1261" s="44"/>
      <c r="Y1261" s="44"/>
      <c r="Z1261" s="44"/>
      <c r="AA1261" s="44"/>
      <c r="AB1261" s="44"/>
      <c r="AC1261" s="44"/>
      <c r="AD1261" s="44"/>
      <c r="AP1261"/>
      <c r="AQ1261"/>
      <c r="AX1261"/>
    </row>
    <row r="1262" spans="18:50">
      <c r="R1262" s="409"/>
      <c r="S1262" s="44"/>
      <c r="T1262" s="44"/>
      <c r="U1262" s="44"/>
      <c r="V1262" s="44"/>
      <c r="W1262" s="44"/>
      <c r="X1262" s="44"/>
      <c r="Y1262" s="44"/>
      <c r="Z1262" s="44"/>
      <c r="AA1262" s="44"/>
      <c r="AB1262" s="44"/>
      <c r="AC1262" s="44"/>
      <c r="AD1262" s="44"/>
      <c r="AP1262"/>
      <c r="AQ1262"/>
      <c r="AX1262"/>
    </row>
    <row r="1263" spans="18:50">
      <c r="R1263" s="409"/>
      <c r="S1263" s="44"/>
      <c r="T1263" s="44"/>
      <c r="U1263" s="44"/>
      <c r="V1263" s="44"/>
      <c r="W1263" s="44"/>
      <c r="X1263" s="44"/>
      <c r="Y1263" s="44"/>
      <c r="Z1263" s="44"/>
      <c r="AA1263" s="44"/>
      <c r="AB1263" s="44"/>
      <c r="AC1263" s="44"/>
      <c r="AD1263" s="44"/>
      <c r="AP1263"/>
      <c r="AQ1263"/>
      <c r="AX1263"/>
    </row>
    <row r="1264" spans="18:50">
      <c r="R1264" s="409"/>
      <c r="S1264" s="44"/>
      <c r="T1264" s="44"/>
      <c r="U1264" s="44"/>
      <c r="V1264" s="44"/>
      <c r="W1264" s="44"/>
      <c r="X1264" s="44"/>
      <c r="Y1264" s="44"/>
      <c r="Z1264" s="44"/>
      <c r="AA1264" s="44"/>
      <c r="AB1264" s="44"/>
      <c r="AC1264" s="44"/>
      <c r="AD1264" s="44"/>
      <c r="AP1264"/>
      <c r="AQ1264"/>
      <c r="AX1264"/>
    </row>
    <row r="1265" spans="18:50">
      <c r="R1265" s="409"/>
      <c r="S1265" s="44"/>
      <c r="T1265" s="44"/>
      <c r="U1265" s="44"/>
      <c r="V1265" s="44"/>
      <c r="W1265" s="44"/>
      <c r="X1265" s="44"/>
      <c r="Y1265" s="44"/>
      <c r="Z1265" s="44"/>
      <c r="AA1265" s="44"/>
      <c r="AB1265" s="44"/>
      <c r="AC1265" s="44"/>
      <c r="AD1265" s="44"/>
      <c r="AP1265"/>
      <c r="AQ1265"/>
      <c r="AX1265"/>
    </row>
    <row r="1266" spans="18:50">
      <c r="R1266" s="409"/>
      <c r="S1266" s="44"/>
      <c r="T1266" s="44"/>
      <c r="U1266" s="44"/>
      <c r="V1266" s="44"/>
      <c r="W1266" s="44"/>
      <c r="X1266" s="44"/>
      <c r="Y1266" s="44"/>
      <c r="Z1266" s="44"/>
      <c r="AA1266" s="44"/>
      <c r="AB1266" s="44"/>
      <c r="AC1266" s="44"/>
      <c r="AD1266" s="44"/>
      <c r="AP1266"/>
      <c r="AQ1266"/>
      <c r="AX1266"/>
    </row>
    <row r="1267" spans="18:50">
      <c r="R1267" s="409"/>
      <c r="S1267" s="44"/>
      <c r="T1267" s="44"/>
      <c r="U1267" s="44"/>
      <c r="V1267" s="44"/>
      <c r="W1267" s="44"/>
      <c r="X1267" s="44"/>
      <c r="Y1267" s="44"/>
      <c r="Z1267" s="44"/>
      <c r="AA1267" s="44"/>
      <c r="AB1267" s="44"/>
      <c r="AC1267" s="44"/>
      <c r="AD1267" s="44"/>
      <c r="AP1267"/>
      <c r="AQ1267"/>
      <c r="AX1267"/>
    </row>
    <row r="1268" spans="18:50">
      <c r="R1268" s="409"/>
      <c r="S1268" s="44"/>
      <c r="T1268" s="44"/>
      <c r="U1268" s="44"/>
      <c r="V1268" s="44"/>
      <c r="W1268" s="44"/>
      <c r="X1268" s="44"/>
      <c r="Y1268" s="44"/>
      <c r="Z1268" s="44"/>
      <c r="AA1268" s="44"/>
      <c r="AB1268" s="44"/>
      <c r="AC1268" s="44"/>
      <c r="AD1268" s="44"/>
      <c r="AP1268"/>
      <c r="AQ1268"/>
      <c r="AX1268"/>
    </row>
    <row r="1269" spans="18:50">
      <c r="R1269" s="409"/>
      <c r="S1269" s="44"/>
      <c r="T1269" s="44"/>
      <c r="U1269" s="44"/>
      <c r="V1269" s="44"/>
      <c r="W1269" s="44"/>
      <c r="X1269" s="44"/>
      <c r="Y1269" s="44"/>
      <c r="Z1269" s="44"/>
      <c r="AA1269" s="44"/>
      <c r="AB1269" s="44"/>
      <c r="AC1269" s="44"/>
      <c r="AD1269" s="44"/>
      <c r="AP1269"/>
      <c r="AQ1269"/>
      <c r="AX1269"/>
    </row>
    <row r="1270" spans="18:50">
      <c r="R1270" s="409"/>
      <c r="S1270" s="44"/>
      <c r="T1270" s="44"/>
      <c r="U1270" s="44"/>
      <c r="V1270" s="44"/>
      <c r="W1270" s="44"/>
      <c r="X1270" s="44"/>
      <c r="Y1270" s="44"/>
      <c r="Z1270" s="44"/>
      <c r="AA1270" s="44"/>
      <c r="AB1270" s="44"/>
      <c r="AC1270" s="44"/>
      <c r="AD1270" s="44"/>
      <c r="AP1270"/>
      <c r="AQ1270"/>
      <c r="AX1270"/>
    </row>
    <row r="1271" spans="18:50">
      <c r="R1271" s="409"/>
      <c r="S1271" s="44"/>
      <c r="T1271" s="44"/>
      <c r="U1271" s="44"/>
      <c r="V1271" s="44"/>
      <c r="W1271" s="44"/>
      <c r="X1271" s="44"/>
      <c r="Y1271" s="44"/>
      <c r="Z1271" s="44"/>
      <c r="AA1271" s="44"/>
      <c r="AB1271" s="44"/>
      <c r="AC1271" s="44"/>
      <c r="AD1271" s="44"/>
      <c r="AP1271"/>
      <c r="AQ1271"/>
      <c r="AX1271"/>
    </row>
    <row r="1272" spans="18:50">
      <c r="R1272" s="409"/>
      <c r="S1272" s="44"/>
      <c r="T1272" s="44"/>
      <c r="U1272" s="44"/>
      <c r="V1272" s="44"/>
      <c r="W1272" s="44"/>
      <c r="X1272" s="44"/>
      <c r="Y1272" s="44"/>
      <c r="Z1272" s="44"/>
      <c r="AA1272" s="44"/>
      <c r="AB1272" s="44"/>
      <c r="AC1272" s="44"/>
      <c r="AD1272" s="44"/>
      <c r="AP1272"/>
      <c r="AQ1272"/>
      <c r="AX1272"/>
    </row>
    <row r="1273" spans="18:50">
      <c r="R1273" s="409"/>
      <c r="S1273" s="44"/>
      <c r="T1273" s="44"/>
      <c r="U1273" s="44"/>
      <c r="V1273" s="44"/>
      <c r="W1273" s="44"/>
      <c r="X1273" s="44"/>
      <c r="Y1273" s="44"/>
      <c r="Z1273" s="44"/>
      <c r="AA1273" s="44"/>
      <c r="AB1273" s="44"/>
      <c r="AC1273" s="44"/>
      <c r="AD1273" s="44"/>
      <c r="AP1273"/>
      <c r="AQ1273"/>
      <c r="AX1273"/>
    </row>
    <row r="1274" spans="18:50">
      <c r="R1274" s="409"/>
      <c r="S1274" s="44"/>
      <c r="T1274" s="44"/>
      <c r="U1274" s="44"/>
      <c r="V1274" s="44"/>
      <c r="W1274" s="44"/>
      <c r="X1274" s="44"/>
      <c r="Y1274" s="44"/>
      <c r="Z1274" s="44"/>
      <c r="AA1274" s="44"/>
      <c r="AB1274" s="44"/>
      <c r="AC1274" s="44"/>
      <c r="AD1274" s="44"/>
      <c r="AP1274"/>
      <c r="AQ1274"/>
      <c r="AX1274"/>
    </row>
    <row r="1275" spans="18:50">
      <c r="R1275" s="409"/>
      <c r="S1275" s="44"/>
      <c r="T1275" s="44"/>
      <c r="U1275" s="44"/>
      <c r="V1275" s="44"/>
      <c r="W1275" s="44"/>
      <c r="X1275" s="44"/>
      <c r="Y1275" s="44"/>
      <c r="Z1275" s="44"/>
      <c r="AA1275" s="44"/>
      <c r="AB1275" s="44"/>
      <c r="AC1275" s="44"/>
      <c r="AD1275" s="44"/>
      <c r="AP1275"/>
      <c r="AQ1275"/>
      <c r="AX1275"/>
    </row>
    <row r="1276" spans="18:50">
      <c r="R1276" s="409"/>
      <c r="S1276" s="44"/>
      <c r="T1276" s="44"/>
      <c r="U1276" s="44"/>
      <c r="V1276" s="44"/>
      <c r="W1276" s="44"/>
      <c r="X1276" s="44"/>
      <c r="Y1276" s="44"/>
      <c r="Z1276" s="44"/>
      <c r="AA1276" s="44"/>
      <c r="AB1276" s="44"/>
      <c r="AC1276" s="44"/>
      <c r="AD1276" s="44"/>
      <c r="AP1276"/>
      <c r="AQ1276"/>
      <c r="AX1276"/>
    </row>
    <row r="1277" spans="18:50">
      <c r="R1277" s="409"/>
      <c r="S1277" s="44"/>
      <c r="T1277" s="44"/>
      <c r="U1277" s="44"/>
      <c r="V1277" s="44"/>
      <c r="W1277" s="44"/>
      <c r="X1277" s="44"/>
      <c r="Y1277" s="44"/>
      <c r="Z1277" s="44"/>
      <c r="AA1277" s="44"/>
      <c r="AB1277" s="44"/>
      <c r="AC1277" s="44"/>
      <c r="AD1277" s="44"/>
      <c r="AP1277"/>
      <c r="AQ1277"/>
      <c r="AX1277"/>
    </row>
    <row r="1278" spans="18:50">
      <c r="R1278" s="409"/>
      <c r="S1278" s="44"/>
      <c r="T1278" s="44"/>
      <c r="U1278" s="44"/>
      <c r="V1278" s="44"/>
      <c r="W1278" s="44"/>
      <c r="X1278" s="44"/>
      <c r="Y1278" s="44"/>
      <c r="Z1278" s="44"/>
      <c r="AA1278" s="44"/>
      <c r="AB1278" s="44"/>
      <c r="AC1278" s="44"/>
      <c r="AD1278" s="44"/>
      <c r="AP1278"/>
      <c r="AQ1278"/>
      <c r="AX1278"/>
    </row>
    <row r="1279" spans="18:50">
      <c r="R1279" s="409"/>
      <c r="S1279" s="44"/>
      <c r="T1279" s="44"/>
      <c r="U1279" s="44"/>
      <c r="V1279" s="44"/>
      <c r="W1279" s="44"/>
      <c r="X1279" s="44"/>
      <c r="Y1279" s="44"/>
      <c r="Z1279" s="44"/>
      <c r="AA1279" s="44"/>
      <c r="AB1279" s="44"/>
      <c r="AC1279" s="44"/>
      <c r="AD1279" s="44"/>
      <c r="AP1279"/>
      <c r="AQ1279"/>
      <c r="AX1279"/>
    </row>
    <row r="1280" spans="18:50">
      <c r="R1280" s="409"/>
      <c r="S1280" s="44"/>
      <c r="T1280" s="44"/>
      <c r="U1280" s="44"/>
      <c r="V1280" s="44"/>
      <c r="W1280" s="44"/>
      <c r="X1280" s="44"/>
      <c r="Y1280" s="44"/>
      <c r="Z1280" s="44"/>
      <c r="AA1280" s="44"/>
      <c r="AB1280" s="44"/>
      <c r="AC1280" s="44"/>
      <c r="AD1280" s="44"/>
      <c r="AP1280"/>
      <c r="AQ1280"/>
      <c r="AX1280"/>
    </row>
    <row r="1281" spans="18:50">
      <c r="R1281" s="409"/>
      <c r="S1281" s="44"/>
      <c r="T1281" s="44"/>
      <c r="U1281" s="44"/>
      <c r="V1281" s="44"/>
      <c r="W1281" s="44"/>
      <c r="X1281" s="44"/>
      <c r="Y1281" s="44"/>
      <c r="Z1281" s="44"/>
      <c r="AA1281" s="44"/>
      <c r="AB1281" s="44"/>
      <c r="AC1281" s="44"/>
      <c r="AD1281" s="44"/>
      <c r="AP1281"/>
      <c r="AQ1281"/>
      <c r="AX1281"/>
    </row>
    <row r="1282" spans="18:50">
      <c r="R1282" s="409"/>
      <c r="S1282" s="44"/>
      <c r="T1282" s="44"/>
      <c r="U1282" s="44"/>
      <c r="V1282" s="44"/>
      <c r="W1282" s="44"/>
      <c r="X1282" s="44"/>
      <c r="Y1282" s="44"/>
      <c r="Z1282" s="44"/>
      <c r="AA1282" s="44"/>
      <c r="AB1282" s="44"/>
      <c r="AC1282" s="44"/>
      <c r="AD1282" s="44"/>
      <c r="AP1282"/>
      <c r="AQ1282"/>
      <c r="AX1282"/>
    </row>
    <row r="1283" spans="18:50">
      <c r="R1283" s="409"/>
      <c r="S1283" s="44"/>
      <c r="T1283" s="44"/>
      <c r="U1283" s="44"/>
      <c r="V1283" s="44"/>
      <c r="W1283" s="44"/>
      <c r="X1283" s="44"/>
      <c r="Y1283" s="44"/>
      <c r="Z1283" s="44"/>
      <c r="AA1283" s="44"/>
      <c r="AB1283" s="44"/>
      <c r="AC1283" s="44"/>
      <c r="AD1283" s="44"/>
      <c r="AP1283"/>
      <c r="AQ1283"/>
      <c r="AX1283"/>
    </row>
    <row r="1284" spans="18:50">
      <c r="R1284" s="409"/>
      <c r="S1284" s="44"/>
      <c r="T1284" s="44"/>
      <c r="U1284" s="44"/>
      <c r="V1284" s="44"/>
      <c r="W1284" s="44"/>
      <c r="X1284" s="44"/>
      <c r="Y1284" s="44"/>
      <c r="Z1284" s="44"/>
      <c r="AA1284" s="44"/>
      <c r="AB1284" s="44"/>
      <c r="AC1284" s="44"/>
      <c r="AD1284" s="44"/>
      <c r="AP1284"/>
      <c r="AQ1284"/>
      <c r="AX1284"/>
    </row>
    <row r="1285" spans="18:50">
      <c r="R1285" s="409"/>
      <c r="S1285" s="44"/>
      <c r="T1285" s="44"/>
      <c r="U1285" s="44"/>
      <c r="V1285" s="44"/>
      <c r="W1285" s="44"/>
      <c r="X1285" s="44"/>
      <c r="Y1285" s="44"/>
      <c r="Z1285" s="44"/>
      <c r="AA1285" s="44"/>
      <c r="AB1285" s="44"/>
      <c r="AC1285" s="44"/>
      <c r="AD1285" s="44"/>
      <c r="AP1285"/>
      <c r="AQ1285"/>
      <c r="AX1285"/>
    </row>
    <row r="1286" spans="18:50">
      <c r="R1286" s="409"/>
      <c r="S1286" s="44"/>
      <c r="T1286" s="44"/>
      <c r="U1286" s="44"/>
      <c r="V1286" s="44"/>
      <c r="W1286" s="44"/>
      <c r="X1286" s="44"/>
      <c r="Y1286" s="44"/>
      <c r="Z1286" s="44"/>
      <c r="AA1286" s="44"/>
      <c r="AB1286" s="44"/>
      <c r="AC1286" s="44"/>
      <c r="AD1286" s="44"/>
      <c r="AP1286"/>
      <c r="AQ1286"/>
      <c r="AX1286"/>
    </row>
    <row r="1287" spans="18:50">
      <c r="R1287" s="409"/>
      <c r="S1287" s="44"/>
      <c r="T1287" s="44"/>
      <c r="U1287" s="44"/>
      <c r="V1287" s="44"/>
      <c r="W1287" s="44"/>
      <c r="X1287" s="44"/>
      <c r="Y1287" s="44"/>
      <c r="Z1287" s="44"/>
      <c r="AA1287" s="44"/>
      <c r="AB1287" s="44"/>
      <c r="AC1287" s="44"/>
      <c r="AD1287" s="44"/>
      <c r="AP1287"/>
      <c r="AQ1287"/>
      <c r="AX1287"/>
    </row>
    <row r="1288" spans="18:50">
      <c r="R1288" s="409"/>
      <c r="S1288" s="44"/>
      <c r="T1288" s="44"/>
      <c r="U1288" s="44"/>
      <c r="V1288" s="44"/>
      <c r="W1288" s="44"/>
      <c r="X1288" s="44"/>
      <c r="Y1288" s="44"/>
      <c r="Z1288" s="44"/>
      <c r="AA1288" s="44"/>
      <c r="AB1288" s="44"/>
      <c r="AC1288" s="44"/>
      <c r="AD1288" s="44"/>
      <c r="AP1288"/>
      <c r="AQ1288"/>
      <c r="AX1288"/>
    </row>
    <row r="1289" spans="18:50">
      <c r="R1289" s="409"/>
      <c r="S1289" s="44"/>
      <c r="T1289" s="44"/>
      <c r="U1289" s="44"/>
      <c r="V1289" s="44"/>
      <c r="W1289" s="44"/>
      <c r="X1289" s="44"/>
      <c r="Y1289" s="44"/>
      <c r="Z1289" s="44"/>
      <c r="AA1289" s="44"/>
      <c r="AB1289" s="44"/>
      <c r="AC1289" s="44"/>
      <c r="AD1289" s="44"/>
      <c r="AP1289"/>
      <c r="AQ1289"/>
      <c r="AX1289"/>
    </row>
    <row r="1290" spans="18:50">
      <c r="R1290" s="409"/>
      <c r="S1290" s="44"/>
      <c r="T1290" s="44"/>
      <c r="U1290" s="44"/>
      <c r="V1290" s="44"/>
      <c r="W1290" s="44"/>
      <c r="X1290" s="44"/>
      <c r="Y1290" s="44"/>
      <c r="Z1290" s="44"/>
      <c r="AA1290" s="44"/>
      <c r="AB1290" s="44"/>
      <c r="AC1290" s="44"/>
      <c r="AD1290" s="44"/>
      <c r="AP1290"/>
      <c r="AQ1290"/>
      <c r="AX1290"/>
    </row>
    <row r="1291" spans="18:50">
      <c r="R1291" s="409"/>
      <c r="S1291" s="44"/>
      <c r="T1291" s="44"/>
      <c r="U1291" s="44"/>
      <c r="V1291" s="44"/>
      <c r="W1291" s="44"/>
      <c r="X1291" s="44"/>
      <c r="Y1291" s="44"/>
      <c r="Z1291" s="44"/>
      <c r="AA1291" s="44"/>
      <c r="AB1291" s="44"/>
      <c r="AC1291" s="44"/>
      <c r="AD1291" s="44"/>
      <c r="AP1291"/>
      <c r="AQ1291"/>
      <c r="AX1291"/>
    </row>
    <row r="1292" spans="18:50">
      <c r="R1292" s="409"/>
      <c r="S1292" s="44"/>
      <c r="T1292" s="44"/>
      <c r="U1292" s="44"/>
      <c r="V1292" s="44"/>
      <c r="W1292" s="44"/>
      <c r="X1292" s="44"/>
      <c r="Y1292" s="44"/>
      <c r="Z1292" s="44"/>
      <c r="AA1292" s="44"/>
      <c r="AB1292" s="44"/>
      <c r="AC1292" s="44"/>
      <c r="AD1292" s="44"/>
      <c r="AP1292"/>
      <c r="AQ1292"/>
      <c r="AX1292"/>
    </row>
    <row r="1293" spans="18:50">
      <c r="R1293" s="409"/>
      <c r="S1293" s="44"/>
      <c r="T1293" s="44"/>
      <c r="U1293" s="44"/>
      <c r="V1293" s="44"/>
      <c r="W1293" s="44"/>
      <c r="X1293" s="44"/>
      <c r="Y1293" s="44"/>
      <c r="Z1293" s="44"/>
      <c r="AA1293" s="44"/>
      <c r="AB1293" s="44"/>
      <c r="AC1293" s="44"/>
      <c r="AD1293" s="44"/>
      <c r="AP1293"/>
      <c r="AQ1293"/>
      <c r="AX1293"/>
    </row>
    <row r="1294" spans="18:50">
      <c r="R1294" s="409"/>
      <c r="S1294" s="44"/>
      <c r="T1294" s="44"/>
      <c r="U1294" s="44"/>
      <c r="V1294" s="44"/>
      <c r="W1294" s="44"/>
      <c r="X1294" s="44"/>
      <c r="Y1294" s="44"/>
      <c r="Z1294" s="44"/>
      <c r="AA1294" s="44"/>
      <c r="AB1294" s="44"/>
      <c r="AC1294" s="44"/>
      <c r="AD1294" s="44"/>
      <c r="AP1294"/>
      <c r="AQ1294"/>
      <c r="AX1294"/>
    </row>
    <row r="1295" spans="18:50">
      <c r="R1295" s="409"/>
      <c r="S1295" s="44"/>
      <c r="T1295" s="44"/>
      <c r="U1295" s="44"/>
      <c r="V1295" s="44"/>
      <c r="W1295" s="44"/>
      <c r="X1295" s="44"/>
      <c r="Y1295" s="44"/>
      <c r="Z1295" s="44"/>
      <c r="AA1295" s="44"/>
      <c r="AB1295" s="44"/>
      <c r="AC1295" s="44"/>
      <c r="AD1295" s="44"/>
      <c r="AP1295"/>
      <c r="AQ1295"/>
      <c r="AX1295"/>
    </row>
    <row r="1296" spans="18:50">
      <c r="R1296" s="409"/>
      <c r="S1296" s="44"/>
      <c r="T1296" s="44"/>
      <c r="U1296" s="44"/>
      <c r="V1296" s="44"/>
      <c r="W1296" s="44"/>
      <c r="X1296" s="44"/>
      <c r="Y1296" s="44"/>
      <c r="Z1296" s="44"/>
      <c r="AA1296" s="44"/>
      <c r="AB1296" s="44"/>
      <c r="AC1296" s="44"/>
      <c r="AD1296" s="44"/>
      <c r="AP1296"/>
      <c r="AQ1296"/>
      <c r="AX1296"/>
    </row>
    <row r="1297" spans="18:50">
      <c r="R1297" s="409"/>
      <c r="S1297" s="44"/>
      <c r="T1297" s="44"/>
      <c r="U1297" s="44"/>
      <c r="V1297" s="44"/>
      <c r="W1297" s="44"/>
      <c r="X1297" s="44"/>
      <c r="Y1297" s="44"/>
      <c r="Z1297" s="44"/>
      <c r="AA1297" s="44"/>
      <c r="AB1297" s="44"/>
      <c r="AC1297" s="44"/>
      <c r="AD1297" s="44"/>
      <c r="AP1297"/>
      <c r="AQ1297"/>
      <c r="AX1297"/>
    </row>
    <row r="1298" spans="18:50">
      <c r="R1298" s="409"/>
      <c r="S1298" s="44"/>
      <c r="T1298" s="44"/>
      <c r="U1298" s="44"/>
      <c r="V1298" s="44"/>
      <c r="W1298" s="44"/>
      <c r="X1298" s="44"/>
      <c r="Y1298" s="44"/>
      <c r="Z1298" s="44"/>
      <c r="AA1298" s="44"/>
      <c r="AB1298" s="44"/>
      <c r="AC1298" s="44"/>
      <c r="AD1298" s="44"/>
      <c r="AP1298"/>
      <c r="AQ1298"/>
      <c r="AX1298"/>
    </row>
    <row r="1299" spans="18:50">
      <c r="R1299" s="409"/>
      <c r="S1299" s="44"/>
      <c r="T1299" s="44"/>
      <c r="U1299" s="44"/>
      <c r="V1299" s="44"/>
      <c r="W1299" s="44"/>
      <c r="X1299" s="44"/>
      <c r="Y1299" s="44"/>
      <c r="Z1299" s="44"/>
      <c r="AA1299" s="44"/>
      <c r="AB1299" s="44"/>
      <c r="AC1299" s="44"/>
      <c r="AD1299" s="44"/>
      <c r="AP1299"/>
      <c r="AQ1299"/>
      <c r="AX1299"/>
    </row>
    <row r="1300" spans="18:50">
      <c r="R1300" s="409"/>
      <c r="S1300" s="44"/>
      <c r="T1300" s="44"/>
      <c r="U1300" s="44"/>
      <c r="V1300" s="44"/>
      <c r="W1300" s="44"/>
      <c r="X1300" s="44"/>
      <c r="Y1300" s="44"/>
      <c r="Z1300" s="44"/>
      <c r="AA1300" s="44"/>
      <c r="AB1300" s="44"/>
      <c r="AC1300" s="44"/>
      <c r="AD1300" s="44"/>
      <c r="AP1300"/>
      <c r="AQ1300"/>
      <c r="AX1300"/>
    </row>
    <row r="1301" spans="18:50">
      <c r="R1301" s="409"/>
      <c r="S1301" s="44"/>
      <c r="T1301" s="44"/>
      <c r="U1301" s="44"/>
      <c r="V1301" s="44"/>
      <c r="W1301" s="44"/>
      <c r="X1301" s="44"/>
      <c r="Y1301" s="44"/>
      <c r="Z1301" s="44"/>
      <c r="AA1301" s="44"/>
      <c r="AB1301" s="44"/>
      <c r="AC1301" s="44"/>
      <c r="AD1301" s="44"/>
      <c r="AP1301"/>
      <c r="AQ1301"/>
      <c r="AX1301"/>
    </row>
    <row r="1302" spans="18:50">
      <c r="R1302" s="409"/>
      <c r="S1302" s="44"/>
      <c r="T1302" s="44"/>
      <c r="U1302" s="44"/>
      <c r="V1302" s="44"/>
      <c r="W1302" s="44"/>
      <c r="X1302" s="44"/>
      <c r="Y1302" s="44"/>
      <c r="Z1302" s="44"/>
      <c r="AA1302" s="44"/>
      <c r="AB1302" s="44"/>
      <c r="AC1302" s="44"/>
      <c r="AD1302" s="44"/>
      <c r="AP1302"/>
      <c r="AQ1302"/>
      <c r="AX1302"/>
    </row>
    <row r="1303" spans="18:50">
      <c r="R1303" s="409"/>
      <c r="S1303" s="44"/>
      <c r="T1303" s="44"/>
      <c r="U1303" s="44"/>
      <c r="V1303" s="44"/>
      <c r="W1303" s="44"/>
      <c r="X1303" s="44"/>
      <c r="Y1303" s="44"/>
      <c r="Z1303" s="44"/>
      <c r="AA1303" s="44"/>
      <c r="AB1303" s="44"/>
      <c r="AC1303" s="44"/>
      <c r="AD1303" s="44"/>
      <c r="AP1303"/>
      <c r="AQ1303"/>
      <c r="AX1303"/>
    </row>
    <row r="1304" spans="18:50">
      <c r="R1304" s="409"/>
      <c r="S1304" s="44"/>
      <c r="T1304" s="44"/>
      <c r="U1304" s="44"/>
      <c r="V1304" s="44"/>
      <c r="W1304" s="44"/>
      <c r="X1304" s="44"/>
      <c r="Y1304" s="44"/>
      <c r="Z1304" s="44"/>
      <c r="AA1304" s="44"/>
      <c r="AB1304" s="44"/>
      <c r="AC1304" s="44"/>
      <c r="AD1304" s="44"/>
      <c r="AP1304"/>
      <c r="AQ1304"/>
      <c r="AX1304"/>
    </row>
    <row r="1305" spans="18:50">
      <c r="R1305" s="409"/>
      <c r="S1305" s="44"/>
      <c r="T1305" s="44"/>
      <c r="U1305" s="44"/>
      <c r="V1305" s="44"/>
      <c r="W1305" s="44"/>
      <c r="X1305" s="44"/>
      <c r="Y1305" s="44"/>
      <c r="Z1305" s="44"/>
      <c r="AA1305" s="44"/>
      <c r="AB1305" s="44"/>
      <c r="AC1305" s="44"/>
      <c r="AD1305" s="44"/>
      <c r="AP1305"/>
      <c r="AQ1305"/>
      <c r="AX1305"/>
    </row>
    <row r="1306" spans="18:50">
      <c r="R1306" s="409"/>
      <c r="S1306" s="44"/>
      <c r="T1306" s="44"/>
      <c r="U1306" s="44"/>
      <c r="V1306" s="44"/>
      <c r="W1306" s="44"/>
      <c r="X1306" s="44"/>
      <c r="Y1306" s="44"/>
      <c r="Z1306" s="44"/>
      <c r="AA1306" s="44"/>
      <c r="AB1306" s="44"/>
      <c r="AC1306" s="44"/>
      <c r="AD1306" s="44"/>
      <c r="AP1306"/>
      <c r="AQ1306"/>
      <c r="AX1306"/>
    </row>
    <row r="1307" spans="18:50">
      <c r="R1307" s="409"/>
      <c r="S1307" s="44"/>
      <c r="T1307" s="44"/>
      <c r="U1307" s="44"/>
      <c r="V1307" s="44"/>
      <c r="W1307" s="44"/>
      <c r="X1307" s="44"/>
      <c r="Y1307" s="44"/>
      <c r="Z1307" s="44"/>
      <c r="AA1307" s="44"/>
      <c r="AB1307" s="44"/>
      <c r="AC1307" s="44"/>
      <c r="AD1307" s="44"/>
      <c r="AP1307"/>
      <c r="AQ1307"/>
      <c r="AX1307"/>
    </row>
    <row r="1308" spans="18:50">
      <c r="R1308" s="409"/>
      <c r="S1308" s="44"/>
      <c r="T1308" s="44"/>
      <c r="U1308" s="44"/>
      <c r="V1308" s="44"/>
      <c r="W1308" s="44"/>
      <c r="X1308" s="44"/>
      <c r="Y1308" s="44"/>
      <c r="Z1308" s="44"/>
      <c r="AA1308" s="44"/>
      <c r="AB1308" s="44"/>
      <c r="AC1308" s="44"/>
      <c r="AD1308" s="44"/>
      <c r="AP1308"/>
      <c r="AQ1308"/>
      <c r="AX1308"/>
    </row>
    <row r="1309" spans="18:50">
      <c r="R1309" s="409"/>
      <c r="S1309" s="44"/>
      <c r="T1309" s="44"/>
      <c r="U1309" s="44"/>
      <c r="V1309" s="44"/>
      <c r="W1309" s="44"/>
      <c r="X1309" s="44"/>
      <c r="Y1309" s="44"/>
      <c r="Z1309" s="44"/>
      <c r="AA1309" s="44"/>
      <c r="AB1309" s="44"/>
      <c r="AC1309" s="44"/>
      <c r="AD1309" s="44"/>
      <c r="AP1309"/>
      <c r="AQ1309"/>
      <c r="AX1309"/>
    </row>
    <row r="1310" spans="18:50">
      <c r="R1310" s="409"/>
      <c r="S1310" s="44"/>
      <c r="T1310" s="44"/>
      <c r="U1310" s="44"/>
      <c r="V1310" s="44"/>
      <c r="W1310" s="44"/>
      <c r="X1310" s="44"/>
      <c r="Y1310" s="44"/>
      <c r="Z1310" s="44"/>
      <c r="AA1310" s="44"/>
      <c r="AB1310" s="44"/>
      <c r="AC1310" s="44"/>
      <c r="AD1310" s="44"/>
      <c r="AP1310"/>
      <c r="AQ1310"/>
      <c r="AX1310"/>
    </row>
    <row r="1311" spans="18:50">
      <c r="R1311" s="409"/>
      <c r="S1311" s="44"/>
      <c r="T1311" s="44"/>
      <c r="U1311" s="44"/>
      <c r="V1311" s="44"/>
      <c r="W1311" s="44"/>
      <c r="X1311" s="44"/>
      <c r="Y1311" s="44"/>
      <c r="Z1311" s="44"/>
      <c r="AA1311" s="44"/>
      <c r="AB1311" s="44"/>
      <c r="AC1311" s="44"/>
      <c r="AD1311" s="44"/>
      <c r="AP1311"/>
      <c r="AQ1311"/>
      <c r="AX1311"/>
    </row>
    <row r="1312" spans="18:50">
      <c r="R1312" s="409"/>
      <c r="S1312" s="44"/>
      <c r="T1312" s="44"/>
      <c r="U1312" s="44"/>
      <c r="V1312" s="44"/>
      <c r="W1312" s="44"/>
      <c r="X1312" s="44"/>
      <c r="Y1312" s="44"/>
      <c r="Z1312" s="44"/>
      <c r="AA1312" s="44"/>
      <c r="AB1312" s="44"/>
      <c r="AC1312" s="44"/>
      <c r="AD1312" s="44"/>
      <c r="AP1312"/>
      <c r="AQ1312"/>
      <c r="AX1312"/>
    </row>
    <row r="1313" spans="18:50">
      <c r="R1313" s="409"/>
      <c r="S1313" s="44"/>
      <c r="T1313" s="44"/>
      <c r="U1313" s="44"/>
      <c r="V1313" s="44"/>
      <c r="W1313" s="44"/>
      <c r="X1313" s="44"/>
      <c r="Y1313" s="44"/>
      <c r="Z1313" s="44"/>
      <c r="AA1313" s="44"/>
      <c r="AB1313" s="44"/>
      <c r="AC1313" s="44"/>
      <c r="AD1313" s="44"/>
      <c r="AP1313"/>
      <c r="AQ1313"/>
      <c r="AX1313"/>
    </row>
    <row r="1314" spans="18:50">
      <c r="R1314" s="409"/>
      <c r="S1314" s="44"/>
      <c r="T1314" s="44"/>
      <c r="U1314" s="44"/>
      <c r="V1314" s="44"/>
      <c r="W1314" s="44"/>
      <c r="X1314" s="44"/>
      <c r="Y1314" s="44"/>
      <c r="Z1314" s="44"/>
      <c r="AA1314" s="44"/>
      <c r="AB1314" s="44"/>
      <c r="AC1314" s="44"/>
      <c r="AD1314" s="44"/>
      <c r="AP1314"/>
      <c r="AQ1314"/>
      <c r="AX1314"/>
    </row>
    <row r="1315" spans="18:50">
      <c r="R1315" s="409"/>
      <c r="S1315" s="44"/>
      <c r="T1315" s="44"/>
      <c r="U1315" s="44"/>
      <c r="V1315" s="44"/>
      <c r="W1315" s="44"/>
      <c r="X1315" s="44"/>
      <c r="Y1315" s="44"/>
      <c r="Z1315" s="44"/>
      <c r="AA1315" s="44"/>
      <c r="AB1315" s="44"/>
      <c r="AC1315" s="44"/>
      <c r="AD1315" s="44"/>
      <c r="AP1315"/>
      <c r="AQ1315"/>
      <c r="AX1315"/>
    </row>
    <row r="1316" spans="18:50">
      <c r="R1316" s="409"/>
      <c r="S1316" s="44"/>
      <c r="T1316" s="44"/>
      <c r="U1316" s="44"/>
      <c r="V1316" s="44"/>
      <c r="W1316" s="44"/>
      <c r="X1316" s="44"/>
      <c r="Y1316" s="44"/>
      <c r="Z1316" s="44"/>
      <c r="AA1316" s="44"/>
      <c r="AB1316" s="44"/>
      <c r="AC1316" s="44"/>
      <c r="AD1316" s="44"/>
      <c r="AP1316"/>
      <c r="AQ1316"/>
      <c r="AX1316"/>
    </row>
    <row r="1317" spans="18:50">
      <c r="R1317" s="409"/>
      <c r="S1317" s="44"/>
      <c r="T1317" s="44"/>
      <c r="U1317" s="44"/>
      <c r="V1317" s="44"/>
      <c r="W1317" s="44"/>
      <c r="X1317" s="44"/>
      <c r="Y1317" s="44"/>
      <c r="Z1317" s="44"/>
      <c r="AA1317" s="44"/>
      <c r="AB1317" s="44"/>
      <c r="AC1317" s="44"/>
      <c r="AD1317" s="44"/>
      <c r="AP1317"/>
      <c r="AQ1317"/>
      <c r="AX1317"/>
    </row>
    <row r="1318" spans="18:50">
      <c r="R1318" s="409"/>
      <c r="S1318" s="44"/>
      <c r="T1318" s="44"/>
      <c r="U1318" s="44"/>
      <c r="V1318" s="44"/>
      <c r="W1318" s="44"/>
      <c r="X1318" s="44"/>
      <c r="Y1318" s="44"/>
      <c r="Z1318" s="44"/>
      <c r="AA1318" s="44"/>
      <c r="AB1318" s="44"/>
      <c r="AC1318" s="44"/>
      <c r="AD1318" s="44"/>
      <c r="AP1318"/>
      <c r="AQ1318"/>
      <c r="AX1318"/>
    </row>
    <row r="1319" spans="18:50">
      <c r="R1319" s="409"/>
      <c r="S1319" s="44"/>
      <c r="T1319" s="44"/>
      <c r="U1319" s="44"/>
      <c r="V1319" s="44"/>
      <c r="W1319" s="44"/>
      <c r="X1319" s="44"/>
      <c r="Y1319" s="44"/>
      <c r="Z1319" s="44"/>
      <c r="AA1319" s="44"/>
      <c r="AB1319" s="44"/>
      <c r="AC1319" s="44"/>
      <c r="AD1319" s="44"/>
      <c r="AP1319"/>
      <c r="AQ1319"/>
      <c r="AX1319"/>
    </row>
    <row r="1320" spans="18:50">
      <c r="R1320" s="409"/>
      <c r="S1320" s="44"/>
      <c r="T1320" s="44"/>
      <c r="U1320" s="44"/>
      <c r="V1320" s="44"/>
      <c r="W1320" s="44"/>
      <c r="X1320" s="44"/>
      <c r="Y1320" s="44"/>
      <c r="Z1320" s="44"/>
      <c r="AA1320" s="44"/>
      <c r="AB1320" s="44"/>
      <c r="AC1320" s="44"/>
      <c r="AD1320" s="44"/>
      <c r="AP1320"/>
      <c r="AQ1320"/>
      <c r="AX1320"/>
    </row>
    <row r="1321" spans="18:50">
      <c r="R1321" s="409"/>
      <c r="S1321" s="44"/>
      <c r="T1321" s="44"/>
      <c r="U1321" s="44"/>
      <c r="V1321" s="44"/>
      <c r="W1321" s="44"/>
      <c r="X1321" s="44"/>
      <c r="Y1321" s="44"/>
      <c r="Z1321" s="44"/>
      <c r="AA1321" s="44"/>
      <c r="AB1321" s="44"/>
      <c r="AC1321" s="44"/>
      <c r="AD1321" s="44"/>
      <c r="AP1321"/>
      <c r="AQ1321"/>
      <c r="AX1321"/>
    </row>
    <row r="1322" spans="18:50">
      <c r="R1322" s="409"/>
      <c r="S1322" s="44"/>
      <c r="T1322" s="44"/>
      <c r="U1322" s="44"/>
      <c r="V1322" s="44"/>
      <c r="W1322" s="44"/>
      <c r="X1322" s="44"/>
      <c r="Y1322" s="44"/>
      <c r="Z1322" s="44"/>
      <c r="AA1322" s="44"/>
      <c r="AB1322" s="44"/>
      <c r="AC1322" s="44"/>
      <c r="AD1322" s="44"/>
      <c r="AP1322"/>
      <c r="AQ1322"/>
      <c r="AX1322"/>
    </row>
    <row r="1323" spans="18:50">
      <c r="R1323" s="409"/>
      <c r="S1323" s="44"/>
      <c r="T1323" s="44"/>
      <c r="U1323" s="44"/>
      <c r="V1323" s="44"/>
      <c r="W1323" s="44"/>
      <c r="X1323" s="44"/>
      <c r="Y1323" s="44"/>
      <c r="Z1323" s="44"/>
      <c r="AA1323" s="44"/>
      <c r="AB1323" s="44"/>
      <c r="AC1323" s="44"/>
      <c r="AD1323" s="44"/>
      <c r="AP1323"/>
      <c r="AQ1323"/>
      <c r="AX1323"/>
    </row>
    <row r="1324" spans="18:50">
      <c r="R1324" s="409"/>
      <c r="S1324" s="44"/>
      <c r="T1324" s="44"/>
      <c r="U1324" s="44"/>
      <c r="V1324" s="44"/>
      <c r="W1324" s="44"/>
      <c r="X1324" s="44"/>
      <c r="Y1324" s="44"/>
      <c r="Z1324" s="44"/>
      <c r="AA1324" s="44"/>
      <c r="AB1324" s="44"/>
      <c r="AC1324" s="44"/>
      <c r="AD1324" s="44"/>
      <c r="AP1324"/>
      <c r="AQ1324"/>
      <c r="AX1324"/>
    </row>
    <row r="1325" spans="18:50">
      <c r="R1325" s="409"/>
      <c r="S1325" s="44"/>
      <c r="T1325" s="44"/>
      <c r="U1325" s="44"/>
      <c r="V1325" s="44"/>
      <c r="W1325" s="44"/>
      <c r="X1325" s="44"/>
      <c r="Y1325" s="44"/>
      <c r="Z1325" s="44"/>
      <c r="AA1325" s="44"/>
      <c r="AB1325" s="44"/>
      <c r="AC1325" s="44"/>
      <c r="AD1325" s="44"/>
      <c r="AP1325"/>
      <c r="AQ1325"/>
      <c r="AX1325"/>
    </row>
    <row r="1326" spans="18:50">
      <c r="R1326" s="409"/>
      <c r="S1326" s="44"/>
      <c r="T1326" s="44"/>
      <c r="U1326" s="44"/>
      <c r="V1326" s="44"/>
      <c r="W1326" s="44"/>
      <c r="X1326" s="44"/>
      <c r="Y1326" s="44"/>
      <c r="Z1326" s="44"/>
      <c r="AA1326" s="44"/>
      <c r="AB1326" s="44"/>
      <c r="AC1326" s="44"/>
      <c r="AD1326" s="44"/>
      <c r="AP1326"/>
      <c r="AQ1326"/>
      <c r="AX1326"/>
    </row>
    <row r="1327" spans="18:50">
      <c r="R1327" s="409"/>
      <c r="S1327" s="44"/>
      <c r="T1327" s="44"/>
      <c r="U1327" s="44"/>
      <c r="V1327" s="44"/>
      <c r="W1327" s="44"/>
      <c r="X1327" s="44"/>
      <c r="Y1327" s="44"/>
      <c r="Z1327" s="44"/>
      <c r="AA1327" s="44"/>
      <c r="AB1327" s="44"/>
      <c r="AC1327" s="44"/>
      <c r="AD1327" s="44"/>
      <c r="AP1327"/>
      <c r="AQ1327"/>
      <c r="AX1327"/>
    </row>
    <row r="1328" spans="18:50">
      <c r="R1328" s="409"/>
      <c r="S1328" s="44"/>
      <c r="T1328" s="44"/>
      <c r="U1328" s="44"/>
      <c r="V1328" s="44"/>
      <c r="W1328" s="44"/>
      <c r="X1328" s="44"/>
      <c r="Y1328" s="44"/>
      <c r="Z1328" s="44"/>
      <c r="AA1328" s="44"/>
      <c r="AB1328" s="44"/>
      <c r="AC1328" s="44"/>
      <c r="AD1328" s="44"/>
      <c r="AP1328"/>
      <c r="AQ1328"/>
      <c r="AX1328"/>
    </row>
    <row r="1329" spans="18:50">
      <c r="R1329" s="409"/>
      <c r="S1329" s="44"/>
      <c r="T1329" s="44"/>
      <c r="U1329" s="44"/>
      <c r="V1329" s="44"/>
      <c r="W1329" s="44"/>
      <c r="X1329" s="44"/>
      <c r="Y1329" s="44"/>
      <c r="Z1329" s="44"/>
      <c r="AA1329" s="44"/>
      <c r="AB1329" s="44"/>
      <c r="AC1329" s="44"/>
      <c r="AD1329" s="44"/>
      <c r="AP1329"/>
      <c r="AQ1329"/>
      <c r="AX1329"/>
    </row>
    <row r="1330" spans="18:50">
      <c r="R1330" s="409"/>
      <c r="S1330" s="44"/>
      <c r="T1330" s="44"/>
      <c r="U1330" s="44"/>
      <c r="V1330" s="44"/>
      <c r="W1330" s="44"/>
      <c r="X1330" s="44"/>
      <c r="Y1330" s="44"/>
      <c r="Z1330" s="44"/>
      <c r="AA1330" s="44"/>
      <c r="AB1330" s="44"/>
      <c r="AC1330" s="44"/>
      <c r="AD1330" s="44"/>
      <c r="AP1330"/>
      <c r="AQ1330"/>
      <c r="AX1330"/>
    </row>
    <row r="1331" spans="18:50">
      <c r="R1331" s="409"/>
      <c r="S1331" s="44"/>
      <c r="T1331" s="44"/>
      <c r="U1331" s="44"/>
      <c r="V1331" s="44"/>
      <c r="W1331" s="44"/>
      <c r="X1331" s="44"/>
      <c r="Y1331" s="44"/>
      <c r="Z1331" s="44"/>
      <c r="AA1331" s="44"/>
      <c r="AB1331" s="44"/>
      <c r="AC1331" s="44"/>
      <c r="AD1331" s="44"/>
      <c r="AP1331"/>
      <c r="AQ1331"/>
      <c r="AX1331"/>
    </row>
    <row r="1332" spans="18:50">
      <c r="R1332" s="409"/>
      <c r="S1332" s="44"/>
      <c r="T1332" s="44"/>
      <c r="U1332" s="44"/>
      <c r="V1332" s="44"/>
      <c r="W1332" s="44"/>
      <c r="X1332" s="44"/>
      <c r="Y1332" s="44"/>
      <c r="Z1332" s="44"/>
      <c r="AA1332" s="44"/>
      <c r="AB1332" s="44"/>
      <c r="AC1332" s="44"/>
      <c r="AD1332" s="44"/>
      <c r="AP1332"/>
      <c r="AQ1332"/>
      <c r="AX1332"/>
    </row>
    <row r="1333" spans="18:50">
      <c r="R1333" s="409"/>
      <c r="S1333" s="44"/>
      <c r="T1333" s="44"/>
      <c r="U1333" s="44"/>
      <c r="V1333" s="44"/>
      <c r="W1333" s="44"/>
      <c r="X1333" s="44"/>
      <c r="Y1333" s="44"/>
      <c r="Z1333" s="44"/>
      <c r="AA1333" s="44"/>
      <c r="AB1333" s="44"/>
      <c r="AC1333" s="44"/>
      <c r="AD1333" s="44"/>
      <c r="AP1333"/>
      <c r="AQ1333"/>
      <c r="AX1333"/>
    </row>
    <row r="1334" spans="18:50">
      <c r="R1334" s="409"/>
      <c r="S1334" s="44"/>
      <c r="T1334" s="44"/>
      <c r="U1334" s="44"/>
      <c r="V1334" s="44"/>
      <c r="W1334" s="44"/>
      <c r="X1334" s="44"/>
      <c r="Y1334" s="44"/>
      <c r="Z1334" s="44"/>
      <c r="AA1334" s="44"/>
      <c r="AB1334" s="44"/>
      <c r="AC1334" s="44"/>
      <c r="AD1334" s="44"/>
      <c r="AP1334"/>
      <c r="AQ1334"/>
      <c r="AX1334"/>
    </row>
    <row r="1335" spans="18:50">
      <c r="R1335" s="409"/>
      <c r="S1335" s="44"/>
      <c r="T1335" s="44"/>
      <c r="U1335" s="44"/>
      <c r="V1335" s="44"/>
      <c r="W1335" s="44"/>
      <c r="X1335" s="44"/>
      <c r="Y1335" s="44"/>
      <c r="Z1335" s="44"/>
      <c r="AA1335" s="44"/>
      <c r="AB1335" s="44"/>
      <c r="AC1335" s="44"/>
      <c r="AD1335" s="44"/>
      <c r="AP1335"/>
      <c r="AQ1335"/>
      <c r="AX1335"/>
    </row>
    <row r="1336" spans="18:50">
      <c r="R1336" s="409"/>
      <c r="S1336" s="44"/>
      <c r="T1336" s="44"/>
      <c r="U1336" s="44"/>
      <c r="V1336" s="44"/>
      <c r="W1336" s="44"/>
      <c r="X1336" s="44"/>
      <c r="Y1336" s="44"/>
      <c r="Z1336" s="44"/>
      <c r="AA1336" s="44"/>
      <c r="AB1336" s="44"/>
      <c r="AC1336" s="44"/>
      <c r="AD1336" s="44"/>
      <c r="AP1336"/>
      <c r="AQ1336"/>
      <c r="AX1336"/>
    </row>
    <row r="1337" spans="18:50">
      <c r="R1337" s="409"/>
      <c r="S1337" s="44"/>
      <c r="T1337" s="44"/>
      <c r="U1337" s="44"/>
      <c r="V1337" s="44"/>
      <c r="W1337" s="44"/>
      <c r="X1337" s="44"/>
      <c r="Y1337" s="44"/>
      <c r="Z1337" s="44"/>
      <c r="AA1337" s="44"/>
      <c r="AB1337" s="44"/>
      <c r="AC1337" s="44"/>
      <c r="AD1337" s="44"/>
      <c r="AP1337"/>
      <c r="AQ1337"/>
      <c r="AX1337"/>
    </row>
    <row r="1338" spans="18:50">
      <c r="R1338" s="409"/>
      <c r="S1338" s="44"/>
      <c r="T1338" s="44"/>
      <c r="U1338" s="44"/>
      <c r="V1338" s="44"/>
      <c r="W1338" s="44"/>
      <c r="X1338" s="44"/>
      <c r="Y1338" s="44"/>
      <c r="Z1338" s="44"/>
      <c r="AA1338" s="44"/>
      <c r="AB1338" s="44"/>
      <c r="AC1338" s="44"/>
      <c r="AD1338" s="44"/>
      <c r="AP1338"/>
      <c r="AQ1338"/>
      <c r="AX1338"/>
    </row>
    <row r="1339" spans="18:50">
      <c r="R1339" s="409"/>
      <c r="S1339" s="44"/>
      <c r="T1339" s="44"/>
      <c r="U1339" s="44"/>
      <c r="V1339" s="44"/>
      <c r="W1339" s="44"/>
      <c r="X1339" s="44"/>
      <c r="Y1339" s="44"/>
      <c r="Z1339" s="44"/>
      <c r="AA1339" s="44"/>
      <c r="AB1339" s="44"/>
      <c r="AC1339" s="44"/>
      <c r="AD1339" s="44"/>
      <c r="AP1339"/>
      <c r="AQ1339"/>
      <c r="AX1339"/>
    </row>
    <row r="1340" spans="18:50">
      <c r="R1340" s="409"/>
      <c r="S1340" s="44"/>
      <c r="T1340" s="44"/>
      <c r="U1340" s="44"/>
      <c r="V1340" s="44"/>
      <c r="W1340" s="44"/>
      <c r="X1340" s="44"/>
      <c r="Y1340" s="44"/>
      <c r="Z1340" s="44"/>
      <c r="AA1340" s="44"/>
      <c r="AB1340" s="44"/>
      <c r="AC1340" s="44"/>
      <c r="AD1340" s="44"/>
      <c r="AP1340"/>
      <c r="AQ1340"/>
      <c r="AX1340"/>
    </row>
    <row r="1341" spans="18:50">
      <c r="R1341" s="409"/>
      <c r="S1341" s="44"/>
      <c r="T1341" s="44"/>
      <c r="U1341" s="44"/>
      <c r="V1341" s="44"/>
      <c r="W1341" s="44"/>
      <c r="X1341" s="44"/>
      <c r="Y1341" s="44"/>
      <c r="Z1341" s="44"/>
      <c r="AA1341" s="44"/>
      <c r="AB1341" s="44"/>
      <c r="AC1341" s="44"/>
      <c r="AD1341" s="44"/>
      <c r="AP1341"/>
      <c r="AQ1341"/>
      <c r="AX1341"/>
    </row>
    <row r="1342" spans="18:50">
      <c r="R1342" s="409"/>
      <c r="S1342" s="44"/>
      <c r="T1342" s="44"/>
      <c r="U1342" s="44"/>
      <c r="V1342" s="44"/>
      <c r="W1342" s="44"/>
      <c r="X1342" s="44"/>
      <c r="Y1342" s="44"/>
      <c r="Z1342" s="44"/>
      <c r="AA1342" s="44"/>
      <c r="AB1342" s="44"/>
      <c r="AC1342" s="44"/>
      <c r="AD1342" s="44"/>
      <c r="AP1342"/>
      <c r="AQ1342"/>
      <c r="AX1342"/>
    </row>
    <row r="1343" spans="18:50">
      <c r="R1343" s="409"/>
      <c r="S1343" s="44"/>
      <c r="T1343" s="44"/>
      <c r="U1343" s="44"/>
      <c r="V1343" s="44"/>
      <c r="W1343" s="44"/>
      <c r="X1343" s="44"/>
      <c r="Y1343" s="44"/>
      <c r="Z1343" s="44"/>
      <c r="AA1343" s="44"/>
      <c r="AB1343" s="44"/>
      <c r="AC1343" s="44"/>
      <c r="AD1343" s="44"/>
      <c r="AP1343"/>
      <c r="AQ1343"/>
      <c r="AX1343"/>
    </row>
    <row r="1344" spans="18:50">
      <c r="R1344" s="409"/>
      <c r="S1344" s="44"/>
      <c r="T1344" s="44"/>
      <c r="U1344" s="44"/>
      <c r="V1344" s="44"/>
      <c r="W1344" s="44"/>
      <c r="X1344" s="44"/>
      <c r="Y1344" s="44"/>
      <c r="Z1344" s="44"/>
      <c r="AA1344" s="44"/>
      <c r="AB1344" s="44"/>
      <c r="AC1344" s="44"/>
      <c r="AD1344" s="44"/>
      <c r="AP1344"/>
      <c r="AQ1344"/>
      <c r="AX1344"/>
    </row>
    <row r="1345" spans="18:50">
      <c r="R1345" s="409"/>
      <c r="S1345" s="44"/>
      <c r="T1345" s="44"/>
      <c r="U1345" s="44"/>
      <c r="V1345" s="44"/>
      <c r="W1345" s="44"/>
      <c r="X1345" s="44"/>
      <c r="Y1345" s="44"/>
      <c r="Z1345" s="44"/>
      <c r="AA1345" s="44"/>
      <c r="AB1345" s="44"/>
      <c r="AC1345" s="44"/>
      <c r="AD1345" s="44"/>
      <c r="AP1345"/>
      <c r="AQ1345"/>
      <c r="AX1345"/>
    </row>
    <row r="1346" spans="18:50">
      <c r="R1346" s="409"/>
      <c r="S1346" s="44"/>
      <c r="T1346" s="44"/>
      <c r="U1346" s="44"/>
      <c r="V1346" s="44"/>
      <c r="W1346" s="44"/>
      <c r="X1346" s="44"/>
      <c r="Y1346" s="44"/>
      <c r="Z1346" s="44"/>
      <c r="AA1346" s="44"/>
      <c r="AB1346" s="44"/>
      <c r="AC1346" s="44"/>
      <c r="AD1346" s="44"/>
      <c r="AP1346"/>
      <c r="AQ1346"/>
      <c r="AX1346"/>
    </row>
    <row r="1347" spans="18:50">
      <c r="R1347" s="409"/>
      <c r="S1347" s="44"/>
      <c r="T1347" s="44"/>
      <c r="U1347" s="44"/>
      <c r="V1347" s="44"/>
      <c r="W1347" s="44"/>
      <c r="X1347" s="44"/>
      <c r="Y1347" s="44"/>
      <c r="Z1347" s="44"/>
      <c r="AA1347" s="44"/>
      <c r="AB1347" s="44"/>
      <c r="AC1347" s="44"/>
      <c r="AD1347" s="44"/>
      <c r="AP1347"/>
      <c r="AQ1347"/>
      <c r="AX1347"/>
    </row>
    <row r="1348" spans="18:50">
      <c r="R1348" s="409"/>
      <c r="S1348" s="44"/>
      <c r="T1348" s="44"/>
      <c r="U1348" s="44"/>
      <c r="V1348" s="44"/>
      <c r="W1348" s="44"/>
      <c r="X1348" s="44"/>
      <c r="Y1348" s="44"/>
      <c r="Z1348" s="44"/>
      <c r="AA1348" s="44"/>
      <c r="AB1348" s="44"/>
      <c r="AC1348" s="44"/>
      <c r="AD1348" s="44"/>
      <c r="AP1348"/>
      <c r="AQ1348"/>
      <c r="AX1348"/>
    </row>
    <row r="1349" spans="18:50">
      <c r="R1349" s="409"/>
      <c r="S1349" s="44"/>
      <c r="T1349" s="44"/>
      <c r="U1349" s="44"/>
      <c r="V1349" s="44"/>
      <c r="W1349" s="44"/>
      <c r="X1349" s="44"/>
      <c r="Y1349" s="44"/>
      <c r="Z1349" s="44"/>
      <c r="AA1349" s="44"/>
      <c r="AB1349" s="44"/>
      <c r="AC1349" s="44"/>
      <c r="AD1349" s="44"/>
      <c r="AP1349"/>
      <c r="AQ1349"/>
      <c r="AX1349"/>
    </row>
    <row r="1350" spans="18:50">
      <c r="R1350" s="409"/>
      <c r="S1350" s="44"/>
      <c r="T1350" s="44"/>
      <c r="U1350" s="44"/>
      <c r="V1350" s="44"/>
      <c r="W1350" s="44"/>
      <c r="X1350" s="44"/>
      <c r="Y1350" s="44"/>
      <c r="Z1350" s="44"/>
      <c r="AA1350" s="44"/>
      <c r="AB1350" s="44"/>
      <c r="AC1350" s="44"/>
      <c r="AD1350" s="44"/>
      <c r="AP1350"/>
      <c r="AQ1350"/>
      <c r="AX1350"/>
    </row>
    <row r="1351" spans="18:50">
      <c r="R1351" s="409"/>
      <c r="S1351" s="44"/>
      <c r="T1351" s="44"/>
      <c r="U1351" s="44"/>
      <c r="V1351" s="44"/>
      <c r="W1351" s="44"/>
      <c r="X1351" s="44"/>
      <c r="Y1351" s="44"/>
      <c r="Z1351" s="44"/>
      <c r="AA1351" s="44"/>
      <c r="AB1351" s="44"/>
      <c r="AC1351" s="44"/>
      <c r="AD1351" s="44"/>
      <c r="AP1351"/>
      <c r="AQ1351"/>
      <c r="AX1351"/>
    </row>
    <row r="1352" spans="18:50">
      <c r="R1352" s="409"/>
      <c r="S1352" s="44"/>
      <c r="T1352" s="44"/>
      <c r="U1352" s="44"/>
      <c r="V1352" s="44"/>
      <c r="W1352" s="44"/>
      <c r="X1352" s="44"/>
      <c r="Y1352" s="44"/>
      <c r="Z1352" s="44"/>
      <c r="AA1352" s="44"/>
      <c r="AB1352" s="44"/>
      <c r="AC1352" s="44"/>
      <c r="AD1352" s="44"/>
      <c r="AP1352"/>
      <c r="AQ1352"/>
      <c r="AX1352"/>
    </row>
    <row r="1353" spans="18:50">
      <c r="R1353" s="409"/>
      <c r="S1353" s="44"/>
      <c r="T1353" s="44"/>
      <c r="U1353" s="44"/>
      <c r="V1353" s="44"/>
      <c r="W1353" s="44"/>
      <c r="X1353" s="44"/>
      <c r="Y1353" s="44"/>
      <c r="Z1353" s="44"/>
      <c r="AA1353" s="44"/>
      <c r="AB1353" s="44"/>
      <c r="AC1353" s="44"/>
      <c r="AD1353" s="44"/>
      <c r="AP1353"/>
      <c r="AQ1353"/>
      <c r="AX1353"/>
    </row>
    <row r="1354" spans="18:50">
      <c r="R1354" s="409"/>
      <c r="S1354" s="44"/>
      <c r="T1354" s="44"/>
      <c r="U1354" s="44"/>
      <c r="V1354" s="44"/>
      <c r="W1354" s="44"/>
      <c r="X1354" s="44"/>
      <c r="Y1354" s="44"/>
      <c r="Z1354" s="44"/>
      <c r="AA1354" s="44"/>
      <c r="AB1354" s="44"/>
      <c r="AC1354" s="44"/>
      <c r="AD1354" s="44"/>
      <c r="AP1354"/>
      <c r="AQ1354"/>
      <c r="AX1354"/>
    </row>
    <row r="1355" spans="18:50">
      <c r="R1355" s="409"/>
      <c r="S1355" s="44"/>
      <c r="T1355" s="44"/>
      <c r="U1355" s="44"/>
      <c r="V1355" s="44"/>
      <c r="W1355" s="44"/>
      <c r="X1355" s="44"/>
      <c r="Y1355" s="44"/>
      <c r="Z1355" s="44"/>
      <c r="AA1355" s="44"/>
      <c r="AB1355" s="44"/>
      <c r="AC1355" s="44"/>
      <c r="AD1355" s="44"/>
      <c r="AP1355"/>
      <c r="AQ1355"/>
      <c r="AX1355"/>
    </row>
    <row r="1356" spans="18:50">
      <c r="R1356" s="409"/>
      <c r="S1356" s="44"/>
      <c r="T1356" s="44"/>
      <c r="U1356" s="44"/>
      <c r="V1356" s="44"/>
      <c r="W1356" s="44"/>
      <c r="X1356" s="44"/>
      <c r="Y1356" s="44"/>
      <c r="Z1356" s="44"/>
      <c r="AA1356" s="44"/>
      <c r="AB1356" s="44"/>
      <c r="AC1356" s="44"/>
      <c r="AD1356" s="44"/>
      <c r="AP1356"/>
      <c r="AQ1356"/>
      <c r="AX1356"/>
    </row>
    <row r="1357" spans="18:50">
      <c r="R1357" s="409"/>
      <c r="S1357" s="44"/>
      <c r="T1357" s="44"/>
      <c r="U1357" s="44"/>
      <c r="V1357" s="44"/>
      <c r="W1357" s="44"/>
      <c r="X1357" s="44"/>
      <c r="Y1357" s="44"/>
      <c r="Z1357" s="44"/>
      <c r="AA1357" s="44"/>
      <c r="AB1357" s="44"/>
      <c r="AC1357" s="44"/>
      <c r="AD1357" s="44"/>
      <c r="AP1357"/>
      <c r="AQ1357"/>
      <c r="AX1357"/>
    </row>
    <row r="1358" spans="18:50">
      <c r="R1358" s="409"/>
      <c r="S1358" s="44"/>
      <c r="T1358" s="44"/>
      <c r="U1358" s="44"/>
      <c r="V1358" s="44"/>
      <c r="W1358" s="44"/>
      <c r="X1358" s="44"/>
      <c r="Y1358" s="44"/>
      <c r="Z1358" s="44"/>
      <c r="AA1358" s="44"/>
      <c r="AB1358" s="44"/>
      <c r="AC1358" s="44"/>
      <c r="AD1358" s="44"/>
      <c r="AP1358"/>
      <c r="AQ1358"/>
      <c r="AX1358"/>
    </row>
    <row r="1359" spans="18:50">
      <c r="R1359" s="409"/>
      <c r="S1359" s="44"/>
      <c r="T1359" s="44"/>
      <c r="U1359" s="44"/>
      <c r="V1359" s="44"/>
      <c r="W1359" s="44"/>
      <c r="X1359" s="44"/>
      <c r="Y1359" s="44"/>
      <c r="Z1359" s="44"/>
      <c r="AA1359" s="44"/>
      <c r="AB1359" s="44"/>
      <c r="AC1359" s="44"/>
      <c r="AD1359" s="44"/>
      <c r="AP1359"/>
      <c r="AQ1359"/>
      <c r="AX1359"/>
    </row>
    <row r="1360" spans="18:50">
      <c r="R1360" s="409"/>
      <c r="S1360" s="44"/>
      <c r="T1360" s="44"/>
      <c r="U1360" s="44"/>
      <c r="V1360" s="44"/>
      <c r="W1360" s="44"/>
      <c r="X1360" s="44"/>
      <c r="Y1360" s="44"/>
      <c r="Z1360" s="44"/>
      <c r="AA1360" s="44"/>
      <c r="AB1360" s="44"/>
      <c r="AC1360" s="44"/>
      <c r="AD1360" s="44"/>
      <c r="AP1360"/>
      <c r="AQ1360"/>
      <c r="AX1360"/>
    </row>
    <row r="1361" spans="18:50">
      <c r="R1361" s="409"/>
      <c r="S1361" s="44"/>
      <c r="T1361" s="44"/>
      <c r="U1361" s="44"/>
      <c r="V1361" s="44"/>
      <c r="W1361" s="44"/>
      <c r="X1361" s="44"/>
      <c r="Y1361" s="44"/>
      <c r="Z1361" s="44"/>
      <c r="AA1361" s="44"/>
      <c r="AB1361" s="44"/>
      <c r="AC1361" s="44"/>
      <c r="AD1361" s="44"/>
      <c r="AP1361"/>
      <c r="AQ1361"/>
      <c r="AX1361"/>
    </row>
    <row r="1362" spans="18:50">
      <c r="R1362" s="409"/>
      <c r="S1362" s="44"/>
      <c r="T1362" s="44"/>
      <c r="U1362" s="44"/>
      <c r="V1362" s="44"/>
      <c r="W1362" s="44"/>
      <c r="X1362" s="44"/>
      <c r="Y1362" s="44"/>
      <c r="Z1362" s="44"/>
      <c r="AA1362" s="44"/>
      <c r="AB1362" s="44"/>
      <c r="AC1362" s="44"/>
      <c r="AD1362" s="44"/>
      <c r="AP1362"/>
      <c r="AQ1362"/>
      <c r="AX1362"/>
    </row>
    <row r="1363" spans="18:50">
      <c r="R1363" s="409"/>
      <c r="S1363" s="44"/>
      <c r="T1363" s="44"/>
      <c r="U1363" s="44"/>
      <c r="V1363" s="44"/>
      <c r="W1363" s="44"/>
      <c r="X1363" s="44"/>
      <c r="Y1363" s="44"/>
      <c r="Z1363" s="44"/>
      <c r="AA1363" s="44"/>
      <c r="AB1363" s="44"/>
      <c r="AC1363" s="44"/>
      <c r="AD1363" s="44"/>
      <c r="AP1363"/>
      <c r="AQ1363"/>
      <c r="AX1363"/>
    </row>
    <row r="1364" spans="18:50">
      <c r="R1364" s="409"/>
      <c r="S1364" s="44"/>
      <c r="T1364" s="44"/>
      <c r="U1364" s="44"/>
      <c r="V1364" s="44"/>
      <c r="W1364" s="44"/>
      <c r="X1364" s="44"/>
      <c r="Y1364" s="44"/>
      <c r="Z1364" s="44"/>
      <c r="AA1364" s="44"/>
      <c r="AB1364" s="44"/>
      <c r="AC1364" s="44"/>
      <c r="AD1364" s="44"/>
      <c r="AP1364"/>
      <c r="AQ1364"/>
      <c r="AX1364"/>
    </row>
    <row r="1365" spans="18:50">
      <c r="R1365" s="409"/>
      <c r="S1365" s="44"/>
      <c r="T1365" s="44"/>
      <c r="U1365" s="44"/>
      <c r="V1365" s="44"/>
      <c r="W1365" s="44"/>
      <c r="X1365" s="44"/>
      <c r="Y1365" s="44"/>
      <c r="Z1365" s="44"/>
      <c r="AA1365" s="44"/>
      <c r="AB1365" s="44"/>
      <c r="AC1365" s="44"/>
      <c r="AD1365" s="44"/>
      <c r="AP1365"/>
      <c r="AQ1365"/>
      <c r="AX1365"/>
    </row>
    <row r="1366" spans="18:50">
      <c r="R1366" s="409"/>
      <c r="S1366" s="44"/>
      <c r="T1366" s="44"/>
      <c r="U1366" s="44"/>
      <c r="V1366" s="44"/>
      <c r="W1366" s="44"/>
      <c r="X1366" s="44"/>
      <c r="Y1366" s="44"/>
      <c r="Z1366" s="44"/>
      <c r="AA1366" s="44"/>
      <c r="AB1366" s="44"/>
      <c r="AC1366" s="44"/>
      <c r="AD1366" s="44"/>
      <c r="AP1366"/>
      <c r="AQ1366"/>
      <c r="AX1366"/>
    </row>
    <row r="1367" spans="18:50">
      <c r="R1367" s="409"/>
      <c r="S1367" s="44"/>
      <c r="T1367" s="44"/>
      <c r="U1367" s="44"/>
      <c r="V1367" s="44"/>
      <c r="W1367" s="44"/>
      <c r="X1367" s="44"/>
      <c r="Y1367" s="44"/>
      <c r="Z1367" s="44"/>
      <c r="AA1367" s="44"/>
      <c r="AB1367" s="44"/>
      <c r="AC1367" s="44"/>
      <c r="AD1367" s="44"/>
      <c r="AP1367"/>
      <c r="AQ1367"/>
      <c r="AX1367"/>
    </row>
    <row r="1368" spans="18:50">
      <c r="R1368" s="409"/>
      <c r="S1368" s="44"/>
      <c r="T1368" s="44"/>
      <c r="U1368" s="44"/>
      <c r="V1368" s="44"/>
      <c r="W1368" s="44"/>
      <c r="X1368" s="44"/>
      <c r="Y1368" s="44"/>
      <c r="Z1368" s="44"/>
      <c r="AA1368" s="44"/>
      <c r="AB1368" s="44"/>
      <c r="AC1368" s="44"/>
      <c r="AD1368" s="44"/>
      <c r="AP1368"/>
      <c r="AQ1368"/>
      <c r="AX1368"/>
    </row>
    <row r="1369" spans="18:50">
      <c r="R1369" s="409"/>
      <c r="S1369" s="44"/>
      <c r="T1369" s="44"/>
      <c r="U1369" s="44"/>
      <c r="V1369" s="44"/>
      <c r="W1369" s="44"/>
      <c r="X1369" s="44"/>
      <c r="Y1369" s="44"/>
      <c r="Z1369" s="44"/>
      <c r="AA1369" s="44"/>
      <c r="AB1369" s="44"/>
      <c r="AC1369" s="44"/>
      <c r="AD1369" s="44"/>
      <c r="AP1369"/>
      <c r="AQ1369"/>
      <c r="AX1369"/>
    </row>
    <row r="1370" spans="18:50">
      <c r="R1370" s="409"/>
      <c r="S1370" s="44"/>
      <c r="T1370" s="44"/>
      <c r="U1370" s="44"/>
      <c r="V1370" s="44"/>
      <c r="W1370" s="44"/>
      <c r="X1370" s="44"/>
      <c r="Y1370" s="44"/>
      <c r="Z1370" s="44"/>
      <c r="AA1370" s="44"/>
      <c r="AB1370" s="44"/>
      <c r="AC1370" s="44"/>
      <c r="AD1370" s="44"/>
      <c r="AP1370"/>
      <c r="AQ1370"/>
      <c r="AX1370"/>
    </row>
    <row r="1371" spans="18:50">
      <c r="R1371" s="409"/>
      <c r="S1371" s="44"/>
      <c r="T1371" s="44"/>
      <c r="U1371" s="44"/>
      <c r="V1371" s="44"/>
      <c r="W1371" s="44"/>
      <c r="X1371" s="44"/>
      <c r="Y1371" s="44"/>
      <c r="Z1371" s="44"/>
      <c r="AA1371" s="44"/>
      <c r="AB1371" s="44"/>
      <c r="AC1371" s="44"/>
      <c r="AD1371" s="44"/>
      <c r="AP1371"/>
      <c r="AQ1371"/>
      <c r="AX1371"/>
    </row>
    <row r="1372" spans="18:50">
      <c r="R1372" s="409"/>
      <c r="S1372" s="44"/>
      <c r="T1372" s="44"/>
      <c r="U1372" s="44"/>
      <c r="V1372" s="44"/>
      <c r="W1372" s="44"/>
      <c r="X1372" s="44"/>
      <c r="Y1372" s="44"/>
      <c r="Z1372" s="44"/>
      <c r="AA1372" s="44"/>
      <c r="AB1372" s="44"/>
      <c r="AC1372" s="44"/>
      <c r="AD1372" s="44"/>
      <c r="AP1372"/>
      <c r="AQ1372"/>
      <c r="AX1372"/>
    </row>
    <row r="1373" spans="18:50">
      <c r="R1373" s="409"/>
      <c r="S1373" s="44"/>
      <c r="T1373" s="44"/>
      <c r="U1373" s="44"/>
      <c r="V1373" s="44"/>
      <c r="W1373" s="44"/>
      <c r="X1373" s="44"/>
      <c r="Y1373" s="44"/>
      <c r="Z1373" s="44"/>
      <c r="AA1373" s="44"/>
      <c r="AB1373" s="44"/>
      <c r="AC1373" s="44"/>
      <c r="AD1373" s="44"/>
      <c r="AP1373"/>
      <c r="AQ1373"/>
      <c r="AX1373"/>
    </row>
    <row r="1374" spans="18:50">
      <c r="R1374" s="409"/>
      <c r="S1374" s="44"/>
      <c r="T1374" s="44"/>
      <c r="U1374" s="44"/>
      <c r="V1374" s="44"/>
      <c r="W1374" s="44"/>
      <c r="X1374" s="44"/>
      <c r="Y1374" s="44"/>
      <c r="Z1374" s="44"/>
      <c r="AA1374" s="44"/>
      <c r="AB1374" s="44"/>
      <c r="AC1374" s="44"/>
      <c r="AD1374" s="44"/>
      <c r="AP1374"/>
      <c r="AQ1374"/>
      <c r="AX1374"/>
    </row>
    <row r="1375" spans="18:50">
      <c r="R1375" s="409"/>
      <c r="S1375" s="44"/>
      <c r="T1375" s="44"/>
      <c r="U1375" s="44"/>
      <c r="V1375" s="44"/>
      <c r="W1375" s="44"/>
      <c r="X1375" s="44"/>
      <c r="Y1375" s="44"/>
      <c r="Z1375" s="44"/>
      <c r="AA1375" s="44"/>
      <c r="AB1375" s="44"/>
      <c r="AC1375" s="44"/>
      <c r="AD1375" s="44"/>
      <c r="AP1375"/>
      <c r="AQ1375"/>
      <c r="AX1375"/>
    </row>
    <row r="1376" spans="18:50">
      <c r="R1376" s="409"/>
      <c r="S1376" s="44"/>
      <c r="T1376" s="44"/>
      <c r="U1376" s="44"/>
      <c r="V1376" s="44"/>
      <c r="W1376" s="44"/>
      <c r="X1376" s="44"/>
      <c r="Y1376" s="44"/>
      <c r="Z1376" s="44"/>
      <c r="AA1376" s="44"/>
      <c r="AB1376" s="44"/>
      <c r="AC1376" s="44"/>
      <c r="AD1376" s="44"/>
      <c r="AP1376"/>
      <c r="AQ1376"/>
      <c r="AX1376"/>
    </row>
    <row r="1377" spans="18:50">
      <c r="R1377" s="409"/>
      <c r="S1377" s="44"/>
      <c r="T1377" s="44"/>
      <c r="U1377" s="44"/>
      <c r="V1377" s="44"/>
      <c r="W1377" s="44"/>
      <c r="X1377" s="44"/>
      <c r="Y1377" s="44"/>
      <c r="Z1377" s="44"/>
      <c r="AA1377" s="44"/>
      <c r="AB1377" s="44"/>
      <c r="AC1377" s="44"/>
      <c r="AD1377" s="44"/>
      <c r="AP1377"/>
      <c r="AQ1377"/>
      <c r="AX1377"/>
    </row>
    <row r="1378" spans="18:50">
      <c r="R1378" s="409"/>
      <c r="S1378" s="44"/>
      <c r="T1378" s="44"/>
      <c r="U1378" s="44"/>
      <c r="V1378" s="44"/>
      <c r="W1378" s="44"/>
      <c r="X1378" s="44"/>
      <c r="Y1378" s="44"/>
      <c r="Z1378" s="44"/>
      <c r="AA1378" s="44"/>
      <c r="AB1378" s="44"/>
      <c r="AC1378" s="44"/>
      <c r="AD1378" s="44"/>
      <c r="AP1378"/>
      <c r="AQ1378"/>
      <c r="AX1378"/>
    </row>
    <row r="1379" spans="18:50">
      <c r="R1379" s="409"/>
      <c r="S1379" s="44"/>
      <c r="T1379" s="44"/>
      <c r="U1379" s="44"/>
      <c r="V1379" s="44"/>
      <c r="W1379" s="44"/>
      <c r="X1379" s="44"/>
      <c r="Y1379" s="44"/>
      <c r="Z1379" s="44"/>
      <c r="AA1379" s="44"/>
      <c r="AB1379" s="44"/>
      <c r="AC1379" s="44"/>
      <c r="AD1379" s="44"/>
      <c r="AP1379"/>
      <c r="AQ1379"/>
      <c r="AX1379"/>
    </row>
    <row r="1380" spans="18:50">
      <c r="R1380" s="409"/>
      <c r="S1380" s="44"/>
      <c r="T1380" s="44"/>
      <c r="U1380" s="44"/>
      <c r="V1380" s="44"/>
      <c r="W1380" s="44"/>
      <c r="X1380" s="44"/>
      <c r="Y1380" s="44"/>
      <c r="Z1380" s="44"/>
      <c r="AA1380" s="44"/>
      <c r="AB1380" s="44"/>
      <c r="AC1380" s="44"/>
      <c r="AD1380" s="44"/>
      <c r="AP1380"/>
      <c r="AQ1380"/>
      <c r="AX1380"/>
    </row>
    <row r="1381" spans="18:50">
      <c r="R1381" s="409"/>
      <c r="S1381" s="44"/>
      <c r="T1381" s="44"/>
      <c r="U1381" s="44"/>
      <c r="V1381" s="44"/>
      <c r="W1381" s="44"/>
      <c r="X1381" s="44"/>
      <c r="Y1381" s="44"/>
      <c r="Z1381" s="44"/>
      <c r="AA1381" s="44"/>
      <c r="AB1381" s="44"/>
      <c r="AC1381" s="44"/>
      <c r="AD1381" s="44"/>
      <c r="AP1381"/>
      <c r="AQ1381"/>
      <c r="AX1381"/>
    </row>
    <row r="1382" spans="18:50">
      <c r="R1382" s="409"/>
      <c r="S1382" s="44"/>
      <c r="T1382" s="44"/>
      <c r="U1382" s="44"/>
      <c r="V1382" s="44"/>
      <c r="W1382" s="44"/>
      <c r="X1382" s="44"/>
      <c r="Y1382" s="44"/>
      <c r="Z1382" s="44"/>
      <c r="AA1382" s="44"/>
      <c r="AB1382" s="44"/>
      <c r="AC1382" s="44"/>
      <c r="AD1382" s="44"/>
      <c r="AP1382"/>
      <c r="AQ1382"/>
      <c r="AX1382"/>
    </row>
    <row r="1383" spans="18:50">
      <c r="R1383" s="409"/>
      <c r="S1383" s="44"/>
      <c r="T1383" s="44"/>
      <c r="U1383" s="44"/>
      <c r="V1383" s="44"/>
      <c r="W1383" s="44"/>
      <c r="X1383" s="44"/>
      <c r="Y1383" s="44"/>
      <c r="Z1383" s="44"/>
      <c r="AA1383" s="44"/>
      <c r="AB1383" s="44"/>
      <c r="AC1383" s="44"/>
      <c r="AD1383" s="44"/>
      <c r="AP1383"/>
      <c r="AQ1383"/>
      <c r="AX1383"/>
    </row>
    <row r="1384" spans="18:50">
      <c r="R1384" s="409"/>
      <c r="S1384" s="44"/>
      <c r="T1384" s="44"/>
      <c r="U1384" s="44"/>
      <c r="V1384" s="44"/>
      <c r="W1384" s="44"/>
      <c r="X1384" s="44"/>
      <c r="Y1384" s="44"/>
      <c r="Z1384" s="44"/>
      <c r="AA1384" s="44"/>
      <c r="AB1384" s="44"/>
      <c r="AC1384" s="44"/>
      <c r="AD1384" s="44"/>
      <c r="AP1384"/>
      <c r="AQ1384"/>
      <c r="AX1384"/>
    </row>
    <row r="1385" spans="18:50">
      <c r="R1385" s="409"/>
      <c r="S1385" s="44"/>
      <c r="T1385" s="44"/>
      <c r="U1385" s="44"/>
      <c r="V1385" s="44"/>
      <c r="W1385" s="44"/>
      <c r="X1385" s="44"/>
      <c r="Y1385" s="44"/>
      <c r="Z1385" s="44"/>
      <c r="AA1385" s="44"/>
      <c r="AB1385" s="44"/>
      <c r="AC1385" s="44"/>
      <c r="AD1385" s="44"/>
      <c r="AP1385"/>
      <c r="AQ1385"/>
      <c r="AX1385"/>
    </row>
    <row r="1386" spans="18:50">
      <c r="R1386" s="409"/>
      <c r="S1386" s="44"/>
      <c r="T1386" s="44"/>
      <c r="U1386" s="44"/>
      <c r="V1386" s="44"/>
      <c r="W1386" s="44"/>
      <c r="X1386" s="44"/>
      <c r="Y1386" s="44"/>
      <c r="Z1386" s="44"/>
      <c r="AA1386" s="44"/>
      <c r="AB1386" s="44"/>
      <c r="AC1386" s="44"/>
      <c r="AD1386" s="44"/>
      <c r="AP1386"/>
      <c r="AQ1386"/>
      <c r="AX1386"/>
    </row>
    <row r="1387" spans="18:50">
      <c r="R1387" s="409"/>
      <c r="S1387" s="44"/>
      <c r="T1387" s="44"/>
      <c r="U1387" s="44"/>
      <c r="V1387" s="44"/>
      <c r="W1387" s="44"/>
      <c r="X1387" s="44"/>
      <c r="Y1387" s="44"/>
      <c r="Z1387" s="44"/>
      <c r="AA1387" s="44"/>
      <c r="AB1387" s="44"/>
      <c r="AC1387" s="44"/>
      <c r="AD1387" s="44"/>
      <c r="AP1387"/>
      <c r="AQ1387"/>
      <c r="AX1387"/>
    </row>
    <row r="1388" spans="18:50">
      <c r="R1388" s="409"/>
      <c r="S1388" s="44"/>
      <c r="T1388" s="44"/>
      <c r="U1388" s="44"/>
      <c r="V1388" s="44"/>
      <c r="W1388" s="44"/>
      <c r="X1388" s="44"/>
      <c r="Y1388" s="44"/>
      <c r="Z1388" s="44"/>
      <c r="AA1388" s="44"/>
      <c r="AB1388" s="44"/>
      <c r="AC1388" s="44"/>
      <c r="AD1388" s="44"/>
      <c r="AP1388"/>
      <c r="AQ1388"/>
      <c r="AX1388"/>
    </row>
    <row r="1389" spans="18:50">
      <c r="R1389" s="409"/>
      <c r="S1389" s="44"/>
      <c r="T1389" s="44"/>
      <c r="U1389" s="44"/>
      <c r="V1389" s="44"/>
      <c r="W1389" s="44"/>
      <c r="X1389" s="44"/>
      <c r="Y1389" s="44"/>
      <c r="Z1389" s="44"/>
      <c r="AA1389" s="44"/>
      <c r="AB1389" s="44"/>
      <c r="AC1389" s="44"/>
      <c r="AD1389" s="44"/>
      <c r="AP1389"/>
      <c r="AQ1389"/>
      <c r="AX1389"/>
    </row>
    <row r="1390" spans="18:50">
      <c r="R1390" s="409"/>
      <c r="S1390" s="44"/>
      <c r="T1390" s="44"/>
      <c r="U1390" s="44"/>
      <c r="V1390" s="44"/>
      <c r="W1390" s="44"/>
      <c r="X1390" s="44"/>
      <c r="Y1390" s="44"/>
      <c r="Z1390" s="44"/>
      <c r="AA1390" s="44"/>
      <c r="AB1390" s="44"/>
      <c r="AC1390" s="44"/>
      <c r="AD1390" s="44"/>
      <c r="AP1390"/>
      <c r="AQ1390"/>
      <c r="AX1390"/>
    </row>
    <row r="1391" spans="18:50">
      <c r="R1391" s="409"/>
      <c r="S1391" s="44"/>
      <c r="T1391" s="44"/>
      <c r="U1391" s="44"/>
      <c r="V1391" s="44"/>
      <c r="W1391" s="44"/>
      <c r="X1391" s="44"/>
      <c r="Y1391" s="44"/>
      <c r="Z1391" s="44"/>
      <c r="AA1391" s="44"/>
      <c r="AB1391" s="44"/>
      <c r="AC1391" s="44"/>
      <c r="AD1391" s="44"/>
      <c r="AP1391"/>
      <c r="AQ1391"/>
      <c r="AX1391"/>
    </row>
    <row r="1392" spans="18:50">
      <c r="R1392" s="409"/>
      <c r="S1392" s="44"/>
      <c r="T1392" s="44"/>
      <c r="U1392" s="44"/>
      <c r="V1392" s="44"/>
      <c r="W1392" s="44"/>
      <c r="X1392" s="44"/>
      <c r="Y1392" s="44"/>
      <c r="Z1392" s="44"/>
      <c r="AA1392" s="44"/>
      <c r="AB1392" s="44"/>
      <c r="AC1392" s="44"/>
      <c r="AD1392" s="44"/>
      <c r="AP1392"/>
      <c r="AQ1392"/>
      <c r="AX1392"/>
    </row>
    <row r="1393" spans="18:50">
      <c r="R1393" s="409"/>
      <c r="S1393" s="44"/>
      <c r="T1393" s="44"/>
      <c r="U1393" s="44"/>
      <c r="V1393" s="44"/>
      <c r="W1393" s="44"/>
      <c r="X1393" s="44"/>
      <c r="Y1393" s="44"/>
      <c r="Z1393" s="44"/>
      <c r="AA1393" s="44"/>
      <c r="AB1393" s="44"/>
      <c r="AC1393" s="44"/>
      <c r="AD1393" s="44"/>
      <c r="AP1393"/>
      <c r="AQ1393"/>
      <c r="AX1393"/>
    </row>
    <row r="1394" spans="18:50">
      <c r="R1394" s="409"/>
      <c r="S1394" s="44"/>
      <c r="T1394" s="44"/>
      <c r="U1394" s="44"/>
      <c r="V1394" s="44"/>
      <c r="W1394" s="44"/>
      <c r="X1394" s="44"/>
      <c r="Y1394" s="44"/>
      <c r="Z1394" s="44"/>
      <c r="AA1394" s="44"/>
      <c r="AB1394" s="44"/>
      <c r="AC1394" s="44"/>
      <c r="AD1394" s="44"/>
      <c r="AP1394"/>
      <c r="AQ1394"/>
      <c r="AX1394"/>
    </row>
    <row r="1395" spans="18:50">
      <c r="R1395" s="409"/>
      <c r="S1395" s="44"/>
      <c r="T1395" s="44"/>
      <c r="U1395" s="44"/>
      <c r="V1395" s="44"/>
      <c r="W1395" s="44"/>
      <c r="X1395" s="44"/>
      <c r="Y1395" s="44"/>
      <c r="Z1395" s="44"/>
      <c r="AA1395" s="44"/>
      <c r="AB1395" s="44"/>
      <c r="AC1395" s="44"/>
      <c r="AD1395" s="44"/>
      <c r="AP1395"/>
      <c r="AQ1395"/>
      <c r="AX1395"/>
    </row>
    <row r="1396" spans="18:50">
      <c r="R1396" s="409"/>
      <c r="S1396" s="44"/>
      <c r="T1396" s="44"/>
      <c r="U1396" s="44"/>
      <c r="V1396" s="44"/>
      <c r="W1396" s="44"/>
      <c r="X1396" s="44"/>
      <c r="Y1396" s="44"/>
      <c r="Z1396" s="44"/>
      <c r="AA1396" s="44"/>
      <c r="AB1396" s="44"/>
      <c r="AC1396" s="44"/>
      <c r="AD1396" s="44"/>
      <c r="AP1396"/>
      <c r="AQ1396"/>
      <c r="AX1396"/>
    </row>
    <row r="1397" spans="18:50">
      <c r="R1397" s="409"/>
      <c r="S1397" s="44"/>
      <c r="T1397" s="44"/>
      <c r="U1397" s="44"/>
      <c r="V1397" s="44"/>
      <c r="W1397" s="44"/>
      <c r="X1397" s="44"/>
      <c r="Y1397" s="44"/>
      <c r="Z1397" s="44"/>
      <c r="AA1397" s="44"/>
      <c r="AB1397" s="44"/>
      <c r="AC1397" s="44"/>
      <c r="AD1397" s="44"/>
      <c r="AP1397"/>
      <c r="AQ1397"/>
      <c r="AX1397"/>
    </row>
    <row r="1398" spans="18:50">
      <c r="R1398" s="409"/>
      <c r="S1398" s="44"/>
      <c r="T1398" s="44"/>
      <c r="U1398" s="44"/>
      <c r="V1398" s="44"/>
      <c r="W1398" s="44"/>
      <c r="X1398" s="44"/>
      <c r="Y1398" s="44"/>
      <c r="Z1398" s="44"/>
      <c r="AA1398" s="44"/>
      <c r="AB1398" s="44"/>
      <c r="AC1398" s="44"/>
      <c r="AD1398" s="44"/>
      <c r="AP1398"/>
      <c r="AQ1398"/>
      <c r="AX1398"/>
    </row>
    <row r="1399" spans="18:50">
      <c r="R1399" s="409"/>
      <c r="S1399" s="44"/>
      <c r="T1399" s="44"/>
      <c r="U1399" s="44"/>
      <c r="V1399" s="44"/>
      <c r="W1399" s="44"/>
      <c r="X1399" s="44"/>
      <c r="Y1399" s="44"/>
      <c r="Z1399" s="44"/>
      <c r="AA1399" s="44"/>
      <c r="AB1399" s="44"/>
      <c r="AC1399" s="44"/>
      <c r="AD1399" s="44"/>
      <c r="AP1399"/>
      <c r="AQ1399"/>
      <c r="AX1399"/>
    </row>
    <row r="1400" spans="18:50">
      <c r="R1400" s="409"/>
      <c r="S1400" s="44"/>
      <c r="T1400" s="44"/>
      <c r="U1400" s="44"/>
      <c r="V1400" s="44"/>
      <c r="W1400" s="44"/>
      <c r="X1400" s="44"/>
      <c r="Y1400" s="44"/>
      <c r="Z1400" s="44"/>
      <c r="AA1400" s="44"/>
      <c r="AB1400" s="44"/>
      <c r="AC1400" s="44"/>
      <c r="AD1400" s="44"/>
      <c r="AP1400"/>
      <c r="AQ1400"/>
      <c r="AX1400"/>
    </row>
    <row r="1401" spans="18:50">
      <c r="R1401" s="409"/>
      <c r="S1401" s="44"/>
      <c r="T1401" s="44"/>
      <c r="U1401" s="44"/>
      <c r="V1401" s="44"/>
      <c r="W1401" s="44"/>
      <c r="X1401" s="44"/>
      <c r="Y1401" s="44"/>
      <c r="Z1401" s="44"/>
      <c r="AA1401" s="44"/>
      <c r="AB1401" s="44"/>
      <c r="AC1401" s="44"/>
      <c r="AD1401" s="44"/>
      <c r="AP1401"/>
      <c r="AQ1401"/>
      <c r="AX1401"/>
    </row>
    <row r="1402" spans="18:50">
      <c r="R1402" s="409"/>
      <c r="S1402" s="44"/>
      <c r="T1402" s="44"/>
      <c r="U1402" s="44"/>
      <c r="V1402" s="44"/>
      <c r="W1402" s="44"/>
      <c r="X1402" s="44"/>
      <c r="Y1402" s="44"/>
      <c r="Z1402" s="44"/>
      <c r="AA1402" s="44"/>
      <c r="AB1402" s="44"/>
      <c r="AC1402" s="44"/>
      <c r="AD1402" s="44"/>
      <c r="AP1402"/>
      <c r="AQ1402"/>
      <c r="AX1402"/>
    </row>
    <row r="1403" spans="18:50">
      <c r="R1403" s="409"/>
      <c r="S1403" s="44"/>
      <c r="T1403" s="44"/>
      <c r="U1403" s="44"/>
      <c r="V1403" s="44"/>
      <c r="W1403" s="44"/>
      <c r="X1403" s="44"/>
      <c r="Y1403" s="44"/>
      <c r="Z1403" s="44"/>
      <c r="AA1403" s="44"/>
      <c r="AB1403" s="44"/>
      <c r="AC1403" s="44"/>
      <c r="AD1403" s="44"/>
      <c r="AP1403"/>
      <c r="AQ1403"/>
      <c r="AX1403"/>
    </row>
    <row r="1404" spans="18:50">
      <c r="R1404" s="409"/>
      <c r="S1404" s="44"/>
      <c r="T1404" s="44"/>
      <c r="U1404" s="44"/>
      <c r="V1404" s="44"/>
      <c r="W1404" s="44"/>
      <c r="X1404" s="44"/>
      <c r="Y1404" s="44"/>
      <c r="Z1404" s="44"/>
      <c r="AA1404" s="44"/>
      <c r="AB1404" s="44"/>
      <c r="AC1404" s="44"/>
      <c r="AD1404" s="44"/>
      <c r="AP1404"/>
      <c r="AQ1404"/>
      <c r="AX1404"/>
    </row>
    <row r="1405" spans="18:50">
      <c r="R1405" s="409"/>
      <c r="S1405" s="44"/>
      <c r="T1405" s="44"/>
      <c r="U1405" s="44"/>
      <c r="V1405" s="44"/>
      <c r="W1405" s="44"/>
      <c r="X1405" s="44"/>
      <c r="Y1405" s="44"/>
      <c r="Z1405" s="44"/>
      <c r="AA1405" s="44"/>
      <c r="AB1405" s="44"/>
      <c r="AC1405" s="44"/>
      <c r="AD1405" s="44"/>
      <c r="AP1405"/>
      <c r="AQ1405"/>
      <c r="AX1405"/>
    </row>
    <row r="1406" spans="18:50">
      <c r="R1406" s="409"/>
      <c r="S1406" s="44"/>
      <c r="T1406" s="44"/>
      <c r="U1406" s="44"/>
      <c r="V1406" s="44"/>
      <c r="W1406" s="44"/>
      <c r="X1406" s="44"/>
      <c r="Y1406" s="44"/>
      <c r="Z1406" s="44"/>
      <c r="AA1406" s="44"/>
      <c r="AB1406" s="44"/>
      <c r="AC1406" s="44"/>
      <c r="AD1406" s="44"/>
      <c r="AP1406"/>
      <c r="AQ1406"/>
      <c r="AX1406"/>
    </row>
    <row r="1407" spans="18:50">
      <c r="R1407" s="409"/>
      <c r="S1407" s="44"/>
      <c r="T1407" s="44"/>
      <c r="U1407" s="44"/>
      <c r="V1407" s="44"/>
      <c r="W1407" s="44"/>
      <c r="X1407" s="44"/>
      <c r="Y1407" s="44"/>
      <c r="Z1407" s="44"/>
      <c r="AA1407" s="44"/>
      <c r="AB1407" s="44"/>
      <c r="AC1407" s="44"/>
      <c r="AD1407" s="44"/>
      <c r="AP1407"/>
      <c r="AQ1407"/>
      <c r="AX1407"/>
    </row>
    <row r="1408" spans="18:50">
      <c r="R1408" s="409"/>
      <c r="S1408" s="44"/>
      <c r="T1408" s="44"/>
      <c r="U1408" s="44"/>
      <c r="V1408" s="44"/>
      <c r="W1408" s="44"/>
      <c r="X1408" s="44"/>
      <c r="Y1408" s="44"/>
      <c r="Z1408" s="44"/>
      <c r="AA1408" s="44"/>
      <c r="AB1408" s="44"/>
      <c r="AC1408" s="44"/>
      <c r="AD1408" s="44"/>
      <c r="AP1408"/>
      <c r="AQ1408"/>
      <c r="AX1408"/>
    </row>
    <row r="1409" spans="18:50">
      <c r="R1409" s="409"/>
      <c r="S1409" s="44"/>
      <c r="T1409" s="44"/>
      <c r="U1409" s="44"/>
      <c r="V1409" s="44"/>
      <c r="W1409" s="44"/>
      <c r="X1409" s="44"/>
      <c r="Y1409" s="44"/>
      <c r="Z1409" s="44"/>
      <c r="AA1409" s="44"/>
      <c r="AB1409" s="44"/>
      <c r="AC1409" s="44"/>
      <c r="AD1409" s="44"/>
      <c r="AP1409"/>
      <c r="AQ1409"/>
      <c r="AX1409"/>
    </row>
    <row r="1410" spans="18:50">
      <c r="R1410" s="409"/>
      <c r="S1410" s="44"/>
      <c r="T1410" s="44"/>
      <c r="U1410" s="44"/>
      <c r="V1410" s="44"/>
      <c r="W1410" s="44"/>
      <c r="X1410" s="44"/>
      <c r="Y1410" s="44"/>
      <c r="Z1410" s="44"/>
      <c r="AA1410" s="44"/>
      <c r="AB1410" s="44"/>
      <c r="AC1410" s="44"/>
      <c r="AD1410" s="44"/>
      <c r="AP1410"/>
      <c r="AQ1410"/>
      <c r="AX1410"/>
    </row>
    <row r="1411" spans="18:50">
      <c r="R1411" s="409"/>
      <c r="S1411" s="44"/>
      <c r="T1411" s="44"/>
      <c r="U1411" s="44"/>
      <c r="V1411" s="44"/>
      <c r="W1411" s="44"/>
      <c r="X1411" s="44"/>
      <c r="Y1411" s="44"/>
      <c r="Z1411" s="44"/>
      <c r="AA1411" s="44"/>
      <c r="AB1411" s="44"/>
      <c r="AC1411" s="44"/>
      <c r="AD1411" s="44"/>
      <c r="AP1411"/>
      <c r="AQ1411"/>
      <c r="AX1411"/>
    </row>
    <row r="1412" spans="18:50">
      <c r="R1412" s="409"/>
      <c r="S1412" s="44"/>
      <c r="T1412" s="44"/>
      <c r="U1412" s="44"/>
      <c r="V1412" s="44"/>
      <c r="W1412" s="44"/>
      <c r="X1412" s="44"/>
      <c r="Y1412" s="44"/>
      <c r="Z1412" s="44"/>
      <c r="AA1412" s="44"/>
      <c r="AB1412" s="44"/>
      <c r="AC1412" s="44"/>
      <c r="AD1412" s="44"/>
      <c r="AP1412"/>
      <c r="AQ1412"/>
      <c r="AX1412"/>
    </row>
    <row r="1413" spans="18:50">
      <c r="R1413" s="409"/>
      <c r="S1413" s="44"/>
      <c r="T1413" s="44"/>
      <c r="U1413" s="44"/>
      <c r="V1413" s="44"/>
      <c r="W1413" s="44"/>
      <c r="X1413" s="44"/>
      <c r="Y1413" s="44"/>
      <c r="Z1413" s="44"/>
      <c r="AA1413" s="44"/>
      <c r="AB1413" s="44"/>
      <c r="AC1413" s="44"/>
      <c r="AD1413" s="44"/>
      <c r="AP1413"/>
      <c r="AQ1413"/>
      <c r="AX1413"/>
    </row>
    <row r="1414" spans="18:50">
      <c r="R1414" s="409"/>
      <c r="S1414" s="44"/>
      <c r="T1414" s="44"/>
      <c r="U1414" s="44"/>
      <c r="V1414" s="44"/>
      <c r="W1414" s="44"/>
      <c r="X1414" s="44"/>
      <c r="Y1414" s="44"/>
      <c r="Z1414" s="44"/>
      <c r="AA1414" s="44"/>
      <c r="AB1414" s="44"/>
      <c r="AC1414" s="44"/>
      <c r="AD1414" s="44"/>
      <c r="AP1414"/>
      <c r="AQ1414"/>
      <c r="AX1414"/>
    </row>
    <row r="1415" spans="18:50">
      <c r="R1415" s="409"/>
      <c r="S1415" s="44"/>
      <c r="T1415" s="44"/>
      <c r="U1415" s="44"/>
      <c r="V1415" s="44"/>
      <c r="W1415" s="44"/>
      <c r="X1415" s="44"/>
      <c r="Y1415" s="44"/>
      <c r="Z1415" s="44"/>
      <c r="AA1415" s="44"/>
      <c r="AB1415" s="44"/>
      <c r="AC1415" s="44"/>
      <c r="AD1415" s="44"/>
      <c r="AP1415"/>
      <c r="AQ1415"/>
      <c r="AX1415"/>
    </row>
    <row r="1416" spans="18:50">
      <c r="R1416" s="409"/>
      <c r="S1416" s="44"/>
      <c r="T1416" s="44"/>
      <c r="U1416" s="44"/>
      <c r="V1416" s="44"/>
      <c r="W1416" s="44"/>
      <c r="X1416" s="44"/>
      <c r="Y1416" s="44"/>
      <c r="Z1416" s="44"/>
      <c r="AA1416" s="44"/>
      <c r="AB1416" s="44"/>
      <c r="AC1416" s="44"/>
      <c r="AD1416" s="44"/>
      <c r="AP1416"/>
      <c r="AQ1416"/>
      <c r="AX1416"/>
    </row>
    <row r="1417" spans="18:50">
      <c r="R1417" s="409"/>
      <c r="S1417" s="44"/>
      <c r="T1417" s="44"/>
      <c r="U1417" s="44"/>
      <c r="V1417" s="44"/>
      <c r="W1417" s="44"/>
      <c r="X1417" s="44"/>
      <c r="Y1417" s="44"/>
      <c r="Z1417" s="44"/>
      <c r="AA1417" s="44"/>
      <c r="AB1417" s="44"/>
      <c r="AC1417" s="44"/>
      <c r="AD1417" s="44"/>
      <c r="AP1417"/>
      <c r="AQ1417"/>
      <c r="AX1417"/>
    </row>
    <row r="1418" spans="18:50">
      <c r="R1418" s="409"/>
      <c r="S1418" s="44"/>
      <c r="T1418" s="44"/>
      <c r="U1418" s="44"/>
      <c r="V1418" s="44"/>
      <c r="W1418" s="44"/>
      <c r="X1418" s="44"/>
      <c r="Y1418" s="44"/>
      <c r="Z1418" s="44"/>
      <c r="AA1418" s="44"/>
      <c r="AB1418" s="44"/>
      <c r="AC1418" s="44"/>
      <c r="AD1418" s="44"/>
      <c r="AP1418"/>
      <c r="AQ1418"/>
      <c r="AX1418"/>
    </row>
    <row r="1419" spans="18:50">
      <c r="R1419" s="409"/>
      <c r="S1419" s="44"/>
      <c r="T1419" s="44"/>
      <c r="U1419" s="44"/>
      <c r="V1419" s="44"/>
      <c r="W1419" s="44"/>
      <c r="X1419" s="44"/>
      <c r="Y1419" s="44"/>
      <c r="Z1419" s="44"/>
      <c r="AA1419" s="44"/>
      <c r="AB1419" s="44"/>
      <c r="AC1419" s="44"/>
      <c r="AD1419" s="44"/>
      <c r="AP1419"/>
      <c r="AQ1419"/>
      <c r="AX1419"/>
    </row>
    <row r="1420" spans="18:50">
      <c r="R1420" s="409"/>
      <c r="S1420" s="44"/>
      <c r="T1420" s="44"/>
      <c r="U1420" s="44"/>
      <c r="V1420" s="44"/>
      <c r="W1420" s="44"/>
      <c r="X1420" s="44"/>
      <c r="Y1420" s="44"/>
      <c r="Z1420" s="44"/>
      <c r="AA1420" s="44"/>
      <c r="AB1420" s="44"/>
      <c r="AC1420" s="44"/>
      <c r="AD1420" s="44"/>
      <c r="AP1420"/>
      <c r="AQ1420"/>
      <c r="AX1420"/>
    </row>
    <row r="1421" spans="18:50">
      <c r="R1421" s="409"/>
      <c r="S1421" s="44"/>
      <c r="T1421" s="44"/>
      <c r="U1421" s="44"/>
      <c r="V1421" s="44"/>
      <c r="W1421" s="44"/>
      <c r="X1421" s="44"/>
      <c r="Y1421" s="44"/>
      <c r="Z1421" s="44"/>
      <c r="AA1421" s="44"/>
      <c r="AB1421" s="44"/>
      <c r="AC1421" s="44"/>
      <c r="AD1421" s="44"/>
      <c r="AP1421"/>
      <c r="AQ1421"/>
      <c r="AX1421"/>
    </row>
    <row r="1422" spans="18:50">
      <c r="R1422" s="409"/>
      <c r="S1422" s="44"/>
      <c r="T1422" s="44"/>
      <c r="U1422" s="44"/>
      <c r="V1422" s="44"/>
      <c r="W1422" s="44"/>
      <c r="X1422" s="44"/>
      <c r="Y1422" s="44"/>
      <c r="Z1422" s="44"/>
      <c r="AA1422" s="44"/>
      <c r="AB1422" s="44"/>
      <c r="AC1422" s="44"/>
      <c r="AD1422" s="44"/>
      <c r="AP1422"/>
      <c r="AQ1422"/>
      <c r="AX1422"/>
    </row>
    <row r="1423" spans="18:50">
      <c r="R1423" s="409"/>
      <c r="S1423" s="44"/>
      <c r="T1423" s="44"/>
      <c r="U1423" s="44"/>
      <c r="V1423" s="44"/>
      <c r="W1423" s="44"/>
      <c r="X1423" s="44"/>
      <c r="Y1423" s="44"/>
      <c r="Z1423" s="44"/>
      <c r="AA1423" s="44"/>
      <c r="AB1423" s="44"/>
      <c r="AC1423" s="44"/>
      <c r="AD1423" s="44"/>
      <c r="AP1423"/>
      <c r="AQ1423"/>
      <c r="AX1423"/>
    </row>
    <row r="1424" spans="18:50">
      <c r="R1424" s="409"/>
      <c r="S1424" s="44"/>
      <c r="T1424" s="44"/>
      <c r="U1424" s="44"/>
      <c r="V1424" s="44"/>
      <c r="W1424" s="44"/>
      <c r="X1424" s="44"/>
      <c r="Y1424" s="44"/>
      <c r="Z1424" s="44"/>
      <c r="AA1424" s="44"/>
      <c r="AB1424" s="44"/>
      <c r="AC1424" s="44"/>
      <c r="AD1424" s="44"/>
      <c r="AP1424"/>
      <c r="AQ1424"/>
      <c r="AX1424"/>
    </row>
    <row r="1425" spans="18:50">
      <c r="R1425" s="409"/>
      <c r="S1425" s="44"/>
      <c r="T1425" s="44"/>
      <c r="U1425" s="44"/>
      <c r="V1425" s="44"/>
      <c r="W1425" s="44"/>
      <c r="X1425" s="44"/>
      <c r="Y1425" s="44"/>
      <c r="Z1425" s="44"/>
      <c r="AA1425" s="44"/>
      <c r="AB1425" s="44"/>
      <c r="AC1425" s="44"/>
      <c r="AD1425" s="44"/>
      <c r="AP1425"/>
      <c r="AQ1425"/>
      <c r="AX1425"/>
    </row>
    <row r="1426" spans="18:50">
      <c r="R1426" s="409"/>
      <c r="S1426" s="44"/>
      <c r="T1426" s="44"/>
      <c r="U1426" s="44"/>
      <c r="V1426" s="44"/>
      <c r="W1426" s="44"/>
      <c r="X1426" s="44"/>
      <c r="Y1426" s="44"/>
      <c r="Z1426" s="44"/>
      <c r="AA1426" s="44"/>
      <c r="AB1426" s="44"/>
      <c r="AC1426" s="44"/>
      <c r="AD1426" s="44"/>
      <c r="AP1426"/>
      <c r="AQ1426"/>
      <c r="AX1426"/>
    </row>
    <row r="1427" spans="18:50">
      <c r="R1427" s="409"/>
      <c r="S1427" s="44"/>
      <c r="T1427" s="44"/>
      <c r="U1427" s="44"/>
      <c r="V1427" s="44"/>
      <c r="W1427" s="44"/>
      <c r="X1427" s="44"/>
      <c r="Y1427" s="44"/>
      <c r="Z1427" s="44"/>
      <c r="AA1427" s="44"/>
      <c r="AB1427" s="44"/>
      <c r="AC1427" s="44"/>
      <c r="AD1427" s="44"/>
      <c r="AP1427"/>
      <c r="AQ1427"/>
      <c r="AX1427"/>
    </row>
    <row r="1428" spans="18:50">
      <c r="R1428" s="409"/>
      <c r="S1428" s="44"/>
      <c r="T1428" s="44"/>
      <c r="U1428" s="44"/>
      <c r="V1428" s="44"/>
      <c r="W1428" s="44"/>
      <c r="X1428" s="44"/>
      <c r="Y1428" s="44"/>
      <c r="Z1428" s="44"/>
      <c r="AA1428" s="44"/>
      <c r="AB1428" s="44"/>
      <c r="AC1428" s="44"/>
      <c r="AD1428" s="44"/>
      <c r="AP1428"/>
      <c r="AQ1428"/>
      <c r="AX1428"/>
    </row>
    <row r="1429" spans="18:50">
      <c r="R1429" s="409"/>
      <c r="S1429" s="44"/>
      <c r="T1429" s="44"/>
      <c r="U1429" s="44"/>
      <c r="V1429" s="44"/>
      <c r="W1429" s="44"/>
      <c r="X1429" s="44"/>
      <c r="Y1429" s="44"/>
      <c r="Z1429" s="44"/>
      <c r="AA1429" s="44"/>
      <c r="AB1429" s="44"/>
      <c r="AC1429" s="44"/>
      <c r="AD1429" s="44"/>
      <c r="AP1429"/>
      <c r="AQ1429"/>
      <c r="AX1429"/>
    </row>
    <row r="1430" spans="18:50">
      <c r="R1430" s="409"/>
      <c r="S1430" s="44"/>
      <c r="T1430" s="44"/>
      <c r="U1430" s="44"/>
      <c r="V1430" s="44"/>
      <c r="W1430" s="44"/>
      <c r="X1430" s="44"/>
      <c r="Y1430" s="44"/>
      <c r="Z1430" s="44"/>
      <c r="AA1430" s="44"/>
      <c r="AB1430" s="44"/>
      <c r="AC1430" s="44"/>
      <c r="AD1430" s="44"/>
      <c r="AP1430"/>
      <c r="AQ1430"/>
      <c r="AX1430"/>
    </row>
    <row r="1431" spans="18:50">
      <c r="R1431" s="409"/>
      <c r="S1431" s="44"/>
      <c r="T1431" s="44"/>
      <c r="U1431" s="44"/>
      <c r="V1431" s="44"/>
      <c r="W1431" s="44"/>
      <c r="X1431" s="44"/>
      <c r="Y1431" s="44"/>
      <c r="Z1431" s="44"/>
      <c r="AA1431" s="44"/>
      <c r="AB1431" s="44"/>
      <c r="AC1431" s="44"/>
      <c r="AD1431" s="44"/>
      <c r="AP1431"/>
      <c r="AQ1431"/>
      <c r="AX1431"/>
    </row>
    <row r="1432" spans="18:50">
      <c r="R1432" s="409"/>
      <c r="S1432" s="44"/>
      <c r="T1432" s="44"/>
      <c r="U1432" s="44"/>
      <c r="V1432" s="44"/>
      <c r="W1432" s="44"/>
      <c r="X1432" s="44"/>
      <c r="Y1432" s="44"/>
      <c r="Z1432" s="44"/>
      <c r="AA1432" s="44"/>
      <c r="AB1432" s="44"/>
      <c r="AC1432" s="44"/>
      <c r="AD1432" s="44"/>
      <c r="AP1432"/>
      <c r="AQ1432"/>
      <c r="AX1432"/>
    </row>
    <row r="1433" spans="18:50">
      <c r="R1433" s="409"/>
      <c r="S1433" s="44"/>
      <c r="T1433" s="44"/>
      <c r="U1433" s="44"/>
      <c r="V1433" s="44"/>
      <c r="W1433" s="44"/>
      <c r="X1433" s="44"/>
      <c r="Y1433" s="44"/>
      <c r="Z1433" s="44"/>
      <c r="AA1433" s="44"/>
      <c r="AB1433" s="44"/>
      <c r="AC1433" s="44"/>
      <c r="AD1433" s="44"/>
      <c r="AP1433"/>
      <c r="AQ1433"/>
      <c r="AX1433"/>
    </row>
    <row r="1434" spans="18:50">
      <c r="R1434" s="409"/>
      <c r="S1434" s="44"/>
      <c r="T1434" s="44"/>
      <c r="U1434" s="44"/>
      <c r="V1434" s="44"/>
      <c r="W1434" s="44"/>
      <c r="X1434" s="44"/>
      <c r="Y1434" s="44"/>
      <c r="Z1434" s="44"/>
      <c r="AA1434" s="44"/>
      <c r="AB1434" s="44"/>
      <c r="AC1434" s="44"/>
      <c r="AD1434" s="44"/>
      <c r="AP1434"/>
      <c r="AQ1434"/>
      <c r="AX1434"/>
    </row>
    <row r="1435" spans="18:50">
      <c r="R1435" s="409"/>
      <c r="S1435" s="44"/>
      <c r="T1435" s="44"/>
      <c r="U1435" s="44"/>
      <c r="V1435" s="44"/>
      <c r="W1435" s="44"/>
      <c r="X1435" s="44"/>
      <c r="Y1435" s="44"/>
      <c r="Z1435" s="44"/>
      <c r="AA1435" s="44"/>
      <c r="AB1435" s="44"/>
      <c r="AC1435" s="44"/>
      <c r="AD1435" s="44"/>
      <c r="AP1435"/>
      <c r="AQ1435"/>
      <c r="AX1435"/>
    </row>
    <row r="1436" spans="18:50">
      <c r="R1436" s="409"/>
      <c r="S1436" s="44"/>
      <c r="T1436" s="44"/>
      <c r="U1436" s="44"/>
      <c r="V1436" s="44"/>
      <c r="W1436" s="44"/>
      <c r="X1436" s="44"/>
      <c r="Y1436" s="44"/>
      <c r="Z1436" s="44"/>
      <c r="AA1436" s="44"/>
      <c r="AB1436" s="44"/>
      <c r="AC1436" s="44"/>
      <c r="AD1436" s="44"/>
      <c r="AP1436"/>
      <c r="AQ1436"/>
      <c r="AX1436"/>
    </row>
    <row r="1437" spans="18:50">
      <c r="R1437" s="409"/>
      <c r="S1437" s="44"/>
      <c r="T1437" s="44"/>
      <c r="U1437" s="44"/>
      <c r="V1437" s="44"/>
      <c r="W1437" s="44"/>
      <c r="X1437" s="44"/>
      <c r="Y1437" s="44"/>
      <c r="Z1437" s="44"/>
      <c r="AA1437" s="44"/>
      <c r="AB1437" s="44"/>
      <c r="AC1437" s="44"/>
      <c r="AD1437" s="44"/>
      <c r="AP1437"/>
      <c r="AQ1437"/>
      <c r="AX1437"/>
    </row>
    <row r="1438" spans="18:50">
      <c r="R1438" s="409"/>
      <c r="S1438" s="44"/>
      <c r="T1438" s="44"/>
      <c r="U1438" s="44"/>
      <c r="V1438" s="44"/>
      <c r="W1438" s="44"/>
      <c r="X1438" s="44"/>
      <c r="Y1438" s="44"/>
      <c r="Z1438" s="44"/>
      <c r="AA1438" s="44"/>
      <c r="AB1438" s="44"/>
      <c r="AC1438" s="44"/>
      <c r="AD1438" s="44"/>
      <c r="AP1438"/>
      <c r="AQ1438"/>
      <c r="AX1438"/>
    </row>
    <row r="1439" spans="18:50">
      <c r="R1439" s="409"/>
      <c r="S1439" s="44"/>
      <c r="T1439" s="44"/>
      <c r="U1439" s="44"/>
      <c r="V1439" s="44"/>
      <c r="W1439" s="44"/>
      <c r="X1439" s="44"/>
      <c r="Y1439" s="44"/>
      <c r="Z1439" s="44"/>
      <c r="AA1439" s="44"/>
      <c r="AB1439" s="44"/>
      <c r="AC1439" s="44"/>
      <c r="AD1439" s="44"/>
      <c r="AP1439"/>
      <c r="AQ1439"/>
      <c r="AX1439"/>
    </row>
    <row r="1440" spans="18:50">
      <c r="R1440" s="409"/>
      <c r="S1440" s="44"/>
      <c r="T1440" s="44"/>
      <c r="U1440" s="44"/>
      <c r="V1440" s="44"/>
      <c r="W1440" s="44"/>
      <c r="X1440" s="44"/>
      <c r="Y1440" s="44"/>
      <c r="Z1440" s="44"/>
      <c r="AA1440" s="44"/>
      <c r="AB1440" s="44"/>
      <c r="AC1440" s="44"/>
      <c r="AD1440" s="44"/>
      <c r="AP1440"/>
      <c r="AQ1440"/>
      <c r="AX1440"/>
    </row>
    <row r="1441" spans="18:50">
      <c r="R1441" s="409"/>
      <c r="S1441" s="44"/>
      <c r="T1441" s="44"/>
      <c r="U1441" s="44"/>
      <c r="V1441" s="44"/>
      <c r="W1441" s="44"/>
      <c r="X1441" s="44"/>
      <c r="Y1441" s="44"/>
      <c r="Z1441" s="44"/>
      <c r="AA1441" s="44"/>
      <c r="AB1441" s="44"/>
      <c r="AC1441" s="44"/>
      <c r="AD1441" s="44"/>
      <c r="AP1441"/>
      <c r="AQ1441"/>
      <c r="AX1441"/>
    </row>
    <row r="1442" spans="18:50">
      <c r="R1442" s="409"/>
      <c r="S1442" s="44"/>
      <c r="T1442" s="44"/>
      <c r="U1442" s="44"/>
      <c r="V1442" s="44"/>
      <c r="W1442" s="44"/>
      <c r="X1442" s="44"/>
      <c r="Y1442" s="44"/>
      <c r="Z1442" s="44"/>
      <c r="AA1442" s="44"/>
      <c r="AB1442" s="44"/>
      <c r="AC1442" s="44"/>
      <c r="AD1442" s="44"/>
      <c r="AP1442"/>
      <c r="AQ1442"/>
      <c r="AX1442"/>
    </row>
    <row r="1443" spans="18:50">
      <c r="R1443" s="409"/>
      <c r="S1443" s="44"/>
      <c r="T1443" s="44"/>
      <c r="U1443" s="44"/>
      <c r="V1443" s="44"/>
      <c r="W1443" s="44"/>
      <c r="X1443" s="44"/>
      <c r="Y1443" s="44"/>
      <c r="Z1443" s="44"/>
      <c r="AA1443" s="44"/>
      <c r="AB1443" s="44"/>
      <c r="AC1443" s="44"/>
      <c r="AD1443" s="44"/>
      <c r="AP1443"/>
      <c r="AQ1443"/>
      <c r="AX1443"/>
    </row>
    <row r="1444" spans="18:50">
      <c r="R1444" s="409"/>
      <c r="S1444" s="44"/>
      <c r="T1444" s="44"/>
      <c r="U1444" s="44"/>
      <c r="V1444" s="44"/>
      <c r="W1444" s="44"/>
      <c r="X1444" s="44"/>
      <c r="Y1444" s="44"/>
      <c r="Z1444" s="44"/>
      <c r="AA1444" s="44"/>
      <c r="AB1444" s="44"/>
      <c r="AC1444" s="44"/>
      <c r="AD1444" s="44"/>
      <c r="AP1444"/>
      <c r="AQ1444"/>
      <c r="AX1444"/>
    </row>
    <row r="1445" spans="18:50">
      <c r="R1445" s="409"/>
      <c r="S1445" s="44"/>
      <c r="T1445" s="44"/>
      <c r="U1445" s="44"/>
      <c r="V1445" s="44"/>
      <c r="W1445" s="44"/>
      <c r="X1445" s="44"/>
      <c r="Y1445" s="44"/>
      <c r="Z1445" s="44"/>
      <c r="AA1445" s="44"/>
      <c r="AB1445" s="44"/>
      <c r="AC1445" s="44"/>
      <c r="AD1445" s="44"/>
      <c r="AP1445"/>
      <c r="AQ1445"/>
      <c r="AX1445"/>
    </row>
    <row r="1446" spans="18:50">
      <c r="R1446" s="409"/>
      <c r="S1446" s="44"/>
      <c r="T1446" s="44"/>
      <c r="U1446" s="44"/>
      <c r="V1446" s="44"/>
      <c r="W1446" s="44"/>
      <c r="X1446" s="44"/>
      <c r="Y1446" s="44"/>
      <c r="Z1446" s="44"/>
      <c r="AA1446" s="44"/>
      <c r="AB1446" s="44"/>
      <c r="AC1446" s="44"/>
      <c r="AD1446" s="44"/>
      <c r="AP1446"/>
      <c r="AQ1446"/>
      <c r="AX1446"/>
    </row>
    <row r="1447" spans="18:50">
      <c r="R1447" s="409"/>
      <c r="S1447" s="44"/>
      <c r="T1447" s="44"/>
      <c r="U1447" s="44"/>
      <c r="V1447" s="44"/>
      <c r="W1447" s="44"/>
      <c r="X1447" s="44"/>
      <c r="Y1447" s="44"/>
      <c r="Z1447" s="44"/>
      <c r="AA1447" s="44"/>
      <c r="AB1447" s="44"/>
      <c r="AC1447" s="44"/>
      <c r="AD1447" s="44"/>
      <c r="AP1447"/>
      <c r="AQ1447"/>
      <c r="AX1447"/>
    </row>
    <row r="1448" spans="18:50">
      <c r="R1448" s="409"/>
      <c r="S1448" s="44"/>
      <c r="T1448" s="44"/>
      <c r="U1448" s="44"/>
      <c r="V1448" s="44"/>
      <c r="W1448" s="44"/>
      <c r="X1448" s="44"/>
      <c r="Y1448" s="44"/>
      <c r="Z1448" s="44"/>
      <c r="AA1448" s="44"/>
      <c r="AB1448" s="44"/>
      <c r="AC1448" s="44"/>
      <c r="AD1448" s="44"/>
      <c r="AP1448"/>
      <c r="AQ1448"/>
      <c r="AX1448"/>
    </row>
    <row r="1449" spans="18:50">
      <c r="R1449" s="409"/>
      <c r="S1449" s="44"/>
      <c r="T1449" s="44"/>
      <c r="U1449" s="44"/>
      <c r="V1449" s="44"/>
      <c r="W1449" s="44"/>
      <c r="X1449" s="44"/>
      <c r="Y1449" s="44"/>
      <c r="Z1449" s="44"/>
      <c r="AA1449" s="44"/>
      <c r="AB1449" s="44"/>
      <c r="AC1449" s="44"/>
      <c r="AD1449" s="44"/>
      <c r="AP1449"/>
      <c r="AQ1449"/>
      <c r="AX1449"/>
    </row>
    <row r="1450" spans="18:50">
      <c r="R1450" s="409"/>
      <c r="S1450" s="44"/>
      <c r="T1450" s="44"/>
      <c r="U1450" s="44"/>
      <c r="V1450" s="44"/>
      <c r="W1450" s="44"/>
      <c r="X1450" s="44"/>
      <c r="Y1450" s="44"/>
      <c r="Z1450" s="44"/>
      <c r="AA1450" s="44"/>
      <c r="AB1450" s="44"/>
      <c r="AC1450" s="44"/>
      <c r="AD1450" s="44"/>
      <c r="AP1450"/>
      <c r="AQ1450"/>
      <c r="AX1450"/>
    </row>
    <row r="1451" spans="18:50">
      <c r="R1451" s="409"/>
      <c r="S1451" s="44"/>
      <c r="T1451" s="44"/>
      <c r="U1451" s="44"/>
      <c r="V1451" s="44"/>
      <c r="W1451" s="44"/>
      <c r="X1451" s="44"/>
      <c r="Y1451" s="44"/>
      <c r="Z1451" s="44"/>
      <c r="AA1451" s="44"/>
      <c r="AB1451" s="44"/>
      <c r="AC1451" s="44"/>
      <c r="AD1451" s="44"/>
      <c r="AP1451"/>
      <c r="AQ1451"/>
      <c r="AX1451"/>
    </row>
    <row r="1452" spans="18:50">
      <c r="R1452" s="409"/>
      <c r="S1452" s="44"/>
      <c r="T1452" s="44"/>
      <c r="U1452" s="44"/>
      <c r="V1452" s="44"/>
      <c r="W1452" s="44"/>
      <c r="X1452" s="44"/>
      <c r="Y1452" s="44"/>
      <c r="Z1452" s="44"/>
      <c r="AA1452" s="44"/>
      <c r="AB1452" s="44"/>
      <c r="AC1452" s="44"/>
      <c r="AD1452" s="44"/>
      <c r="AP1452"/>
      <c r="AQ1452"/>
      <c r="AX1452"/>
    </row>
    <row r="1453" spans="18:50">
      <c r="R1453" s="409"/>
      <c r="S1453" s="44"/>
      <c r="T1453" s="44"/>
      <c r="U1453" s="44"/>
      <c r="V1453" s="44"/>
      <c r="W1453" s="44"/>
      <c r="X1453" s="44"/>
      <c r="Y1453" s="44"/>
      <c r="Z1453" s="44"/>
      <c r="AA1453" s="44"/>
      <c r="AB1453" s="44"/>
      <c r="AC1453" s="44"/>
      <c r="AD1453" s="44"/>
      <c r="AP1453"/>
      <c r="AQ1453"/>
      <c r="AX1453"/>
    </row>
    <row r="1454" spans="18:50">
      <c r="R1454" s="409"/>
      <c r="S1454" s="44"/>
      <c r="T1454" s="44"/>
      <c r="U1454" s="44"/>
      <c r="V1454" s="44"/>
      <c r="W1454" s="44"/>
      <c r="X1454" s="44"/>
      <c r="Y1454" s="44"/>
      <c r="Z1454" s="44"/>
      <c r="AA1454" s="44"/>
      <c r="AB1454" s="44"/>
      <c r="AC1454" s="44"/>
      <c r="AD1454" s="44"/>
      <c r="AP1454"/>
      <c r="AQ1454"/>
      <c r="AX1454"/>
    </row>
    <row r="1455" spans="18:50">
      <c r="R1455" s="409"/>
      <c r="S1455" s="44"/>
      <c r="T1455" s="44"/>
      <c r="U1455" s="44"/>
      <c r="V1455" s="44"/>
      <c r="W1455" s="44"/>
      <c r="X1455" s="44"/>
      <c r="Y1455" s="44"/>
      <c r="Z1455" s="44"/>
      <c r="AA1455" s="44"/>
      <c r="AB1455" s="44"/>
      <c r="AC1455" s="44"/>
      <c r="AD1455" s="44"/>
      <c r="AP1455"/>
      <c r="AQ1455"/>
      <c r="AX1455"/>
    </row>
    <row r="1456" spans="18:50">
      <c r="R1456" s="409"/>
      <c r="S1456" s="44"/>
      <c r="T1456" s="44"/>
      <c r="U1456" s="44"/>
      <c r="V1456" s="44"/>
      <c r="W1456" s="44"/>
      <c r="X1456" s="44"/>
      <c r="Y1456" s="44"/>
      <c r="Z1456" s="44"/>
      <c r="AA1456" s="44"/>
      <c r="AB1456" s="44"/>
      <c r="AC1456" s="44"/>
      <c r="AD1456" s="44"/>
      <c r="AP1456"/>
      <c r="AQ1456"/>
      <c r="AX1456"/>
    </row>
    <row r="1457" spans="18:50">
      <c r="R1457" s="409"/>
      <c r="S1457" s="44"/>
      <c r="T1457" s="44"/>
      <c r="U1457" s="44"/>
      <c r="V1457" s="44"/>
      <c r="W1457" s="44"/>
      <c r="X1457" s="44"/>
      <c r="Y1457" s="44"/>
      <c r="Z1457" s="44"/>
      <c r="AA1457" s="44"/>
      <c r="AB1457" s="44"/>
      <c r="AC1457" s="44"/>
      <c r="AD1457" s="44"/>
      <c r="AP1457"/>
      <c r="AQ1457"/>
      <c r="AX1457"/>
    </row>
    <row r="1458" spans="18:50">
      <c r="R1458" s="409"/>
      <c r="S1458" s="44"/>
      <c r="T1458" s="44"/>
      <c r="U1458" s="44"/>
      <c r="V1458" s="44"/>
      <c r="W1458" s="44"/>
      <c r="X1458" s="44"/>
      <c r="Y1458" s="44"/>
      <c r="Z1458" s="44"/>
      <c r="AA1458" s="44"/>
      <c r="AB1458" s="44"/>
      <c r="AC1458" s="44"/>
      <c r="AD1458" s="44"/>
      <c r="AP1458"/>
      <c r="AQ1458"/>
      <c r="AX1458"/>
    </row>
    <row r="1459" spans="18:50">
      <c r="R1459" s="409"/>
      <c r="S1459" s="44"/>
      <c r="T1459" s="44"/>
      <c r="U1459" s="44"/>
      <c r="V1459" s="44"/>
      <c r="W1459" s="44"/>
      <c r="X1459" s="44"/>
      <c r="Y1459" s="44"/>
      <c r="Z1459" s="44"/>
      <c r="AA1459" s="44"/>
      <c r="AB1459" s="44"/>
      <c r="AC1459" s="44"/>
      <c r="AD1459" s="44"/>
      <c r="AP1459"/>
      <c r="AQ1459"/>
      <c r="AX1459"/>
    </row>
    <row r="1460" spans="18:50">
      <c r="R1460" s="409"/>
      <c r="S1460" s="44"/>
      <c r="T1460" s="44"/>
      <c r="U1460" s="44"/>
      <c r="V1460" s="44"/>
      <c r="W1460" s="44"/>
      <c r="X1460" s="44"/>
      <c r="Y1460" s="44"/>
      <c r="Z1460" s="44"/>
      <c r="AA1460" s="44"/>
      <c r="AB1460" s="44"/>
      <c r="AC1460" s="44"/>
      <c r="AD1460" s="44"/>
      <c r="AP1460"/>
      <c r="AQ1460"/>
      <c r="AX1460"/>
    </row>
    <row r="1461" spans="18:50">
      <c r="R1461" s="409"/>
      <c r="S1461" s="44"/>
      <c r="T1461" s="44"/>
      <c r="U1461" s="44"/>
      <c r="V1461" s="44"/>
      <c r="W1461" s="44"/>
      <c r="X1461" s="44"/>
      <c r="Y1461" s="44"/>
      <c r="Z1461" s="44"/>
      <c r="AA1461" s="44"/>
      <c r="AB1461" s="44"/>
      <c r="AC1461" s="44"/>
      <c r="AD1461" s="44"/>
      <c r="AP1461"/>
      <c r="AQ1461"/>
      <c r="AX1461"/>
    </row>
    <row r="1462" spans="18:50">
      <c r="R1462" s="409"/>
      <c r="S1462" s="44"/>
      <c r="T1462" s="44"/>
      <c r="U1462" s="44"/>
      <c r="V1462" s="44"/>
      <c r="W1462" s="44"/>
      <c r="X1462" s="44"/>
      <c r="Y1462" s="44"/>
      <c r="Z1462" s="44"/>
      <c r="AA1462" s="44"/>
      <c r="AB1462" s="44"/>
      <c r="AC1462" s="44"/>
      <c r="AD1462" s="44"/>
      <c r="AP1462"/>
      <c r="AQ1462"/>
      <c r="AX1462"/>
    </row>
    <row r="1463" spans="18:50">
      <c r="R1463" s="409"/>
      <c r="S1463" s="44"/>
      <c r="T1463" s="44"/>
      <c r="U1463" s="44"/>
      <c r="V1463" s="44"/>
      <c r="W1463" s="44"/>
      <c r="X1463" s="44"/>
      <c r="Y1463" s="44"/>
      <c r="Z1463" s="44"/>
      <c r="AA1463" s="44"/>
      <c r="AB1463" s="44"/>
      <c r="AC1463" s="44"/>
      <c r="AD1463" s="44"/>
      <c r="AP1463"/>
      <c r="AQ1463"/>
      <c r="AX1463"/>
    </row>
    <row r="1464" spans="18:50">
      <c r="R1464" s="409"/>
      <c r="S1464" s="44"/>
      <c r="T1464" s="44"/>
      <c r="U1464" s="44"/>
      <c r="V1464" s="44"/>
      <c r="W1464" s="44"/>
      <c r="X1464" s="44"/>
      <c r="Y1464" s="44"/>
      <c r="Z1464" s="44"/>
      <c r="AA1464" s="44"/>
      <c r="AB1464" s="44"/>
      <c r="AC1464" s="44"/>
      <c r="AD1464" s="44"/>
      <c r="AP1464"/>
      <c r="AQ1464"/>
      <c r="AX1464"/>
    </row>
    <row r="1465" spans="18:50">
      <c r="R1465" s="409"/>
      <c r="S1465" s="44"/>
      <c r="T1465" s="44"/>
      <c r="U1465" s="44"/>
      <c r="V1465" s="44"/>
      <c r="W1465" s="44"/>
      <c r="X1465" s="44"/>
      <c r="Y1465" s="44"/>
      <c r="Z1465" s="44"/>
      <c r="AA1465" s="44"/>
      <c r="AB1465" s="44"/>
      <c r="AC1465" s="44"/>
      <c r="AD1465" s="44"/>
      <c r="AP1465"/>
      <c r="AQ1465"/>
      <c r="AX1465"/>
    </row>
    <row r="1466" spans="18:50">
      <c r="R1466" s="409"/>
      <c r="S1466" s="44"/>
      <c r="T1466" s="44"/>
      <c r="U1466" s="44"/>
      <c r="V1466" s="44"/>
      <c r="W1466" s="44"/>
      <c r="X1466" s="44"/>
      <c r="Y1466" s="44"/>
      <c r="Z1466" s="44"/>
      <c r="AA1466" s="44"/>
      <c r="AB1466" s="44"/>
      <c r="AC1466" s="44"/>
      <c r="AD1466" s="44"/>
      <c r="AP1466"/>
      <c r="AQ1466"/>
      <c r="AX1466"/>
    </row>
    <row r="1467" spans="18:50">
      <c r="R1467" s="409"/>
      <c r="S1467" s="44"/>
      <c r="T1467" s="44"/>
      <c r="U1467" s="44"/>
      <c r="V1467" s="44"/>
      <c r="W1467" s="44"/>
      <c r="X1467" s="44"/>
      <c r="Y1467" s="44"/>
      <c r="Z1467" s="44"/>
      <c r="AA1467" s="44"/>
      <c r="AB1467" s="44"/>
      <c r="AC1467" s="44"/>
      <c r="AD1467" s="44"/>
      <c r="AP1467"/>
      <c r="AQ1467"/>
      <c r="AX1467"/>
    </row>
    <row r="1468" spans="18:50">
      <c r="R1468" s="409"/>
      <c r="S1468" s="44"/>
      <c r="T1468" s="44"/>
      <c r="U1468" s="44"/>
      <c r="V1468" s="44"/>
      <c r="W1468" s="44"/>
      <c r="X1468" s="44"/>
      <c r="Y1468" s="44"/>
      <c r="Z1468" s="44"/>
      <c r="AA1468" s="44"/>
      <c r="AB1468" s="44"/>
      <c r="AC1468" s="44"/>
      <c r="AD1468" s="44"/>
      <c r="AP1468"/>
      <c r="AQ1468"/>
      <c r="AX1468"/>
    </row>
    <row r="1469" spans="18:50">
      <c r="R1469" s="409"/>
      <c r="S1469" s="44"/>
      <c r="T1469" s="44"/>
      <c r="U1469" s="44"/>
      <c r="V1469" s="44"/>
      <c r="W1469" s="44"/>
      <c r="X1469" s="44"/>
      <c r="Y1469" s="44"/>
      <c r="Z1469" s="44"/>
      <c r="AA1469" s="44"/>
      <c r="AB1469" s="44"/>
      <c r="AC1469" s="44"/>
      <c r="AD1469" s="44"/>
      <c r="AP1469"/>
      <c r="AQ1469"/>
      <c r="AX1469"/>
    </row>
    <row r="1470" spans="18:50">
      <c r="R1470" s="409"/>
      <c r="S1470" s="44"/>
      <c r="T1470" s="44"/>
      <c r="U1470" s="44"/>
      <c r="V1470" s="44"/>
      <c r="W1470" s="44"/>
      <c r="X1470" s="44"/>
      <c r="Y1470" s="44"/>
      <c r="Z1470" s="44"/>
      <c r="AA1470" s="44"/>
      <c r="AB1470" s="44"/>
      <c r="AC1470" s="44"/>
      <c r="AD1470" s="44"/>
      <c r="AP1470"/>
      <c r="AQ1470"/>
      <c r="AX1470"/>
    </row>
    <row r="1471" spans="18:50">
      <c r="R1471" s="409"/>
      <c r="S1471" s="44"/>
      <c r="T1471" s="44"/>
      <c r="U1471" s="44"/>
      <c r="V1471" s="44"/>
      <c r="W1471" s="44"/>
      <c r="X1471" s="44"/>
      <c r="Y1471" s="44"/>
      <c r="Z1471" s="44"/>
      <c r="AA1471" s="44"/>
      <c r="AB1471" s="44"/>
      <c r="AC1471" s="44"/>
      <c r="AD1471" s="44"/>
      <c r="AP1471"/>
      <c r="AQ1471"/>
      <c r="AX1471"/>
    </row>
    <row r="1472" spans="18:50">
      <c r="R1472" s="409"/>
      <c r="S1472" s="44"/>
      <c r="T1472" s="44"/>
      <c r="U1472" s="44"/>
      <c r="V1472" s="44"/>
      <c r="W1472" s="44"/>
      <c r="X1472" s="44"/>
      <c r="Y1472" s="44"/>
      <c r="Z1472" s="44"/>
      <c r="AA1472" s="44"/>
      <c r="AB1472" s="44"/>
      <c r="AC1472" s="44"/>
      <c r="AD1472" s="44"/>
      <c r="AP1472"/>
      <c r="AQ1472"/>
      <c r="AX1472"/>
    </row>
    <row r="1473" spans="18:50">
      <c r="R1473" s="409"/>
      <c r="S1473" s="44"/>
      <c r="T1473" s="44"/>
      <c r="U1473" s="44"/>
      <c r="V1473" s="44"/>
      <c r="W1473" s="44"/>
      <c r="X1473" s="44"/>
      <c r="Y1473" s="44"/>
      <c r="Z1473" s="44"/>
      <c r="AA1473" s="44"/>
      <c r="AB1473" s="44"/>
      <c r="AC1473" s="44"/>
      <c r="AD1473" s="44"/>
      <c r="AP1473"/>
      <c r="AQ1473"/>
      <c r="AX1473"/>
    </row>
    <row r="1474" spans="18:50">
      <c r="R1474" s="409"/>
      <c r="S1474" s="44"/>
      <c r="T1474" s="44"/>
      <c r="U1474" s="44"/>
      <c r="V1474" s="44"/>
      <c r="W1474" s="44"/>
      <c r="X1474" s="44"/>
      <c r="Y1474" s="44"/>
      <c r="Z1474" s="44"/>
      <c r="AA1474" s="44"/>
      <c r="AB1474" s="44"/>
      <c r="AC1474" s="44"/>
      <c r="AD1474" s="44"/>
      <c r="AP1474"/>
      <c r="AQ1474"/>
      <c r="AX1474"/>
    </row>
    <row r="1475" spans="18:50">
      <c r="R1475" s="409"/>
      <c r="S1475" s="44"/>
      <c r="T1475" s="44"/>
      <c r="U1475" s="44"/>
      <c r="V1475" s="44"/>
      <c r="W1475" s="44"/>
      <c r="X1475" s="44"/>
      <c r="Y1475" s="44"/>
      <c r="Z1475" s="44"/>
      <c r="AA1475" s="44"/>
      <c r="AB1475" s="44"/>
      <c r="AC1475" s="44"/>
      <c r="AD1475" s="44"/>
      <c r="AP1475"/>
      <c r="AQ1475"/>
      <c r="AX1475"/>
    </row>
    <row r="1476" spans="18:50">
      <c r="R1476" s="409"/>
      <c r="S1476" s="44"/>
      <c r="T1476" s="44"/>
      <c r="U1476" s="44"/>
      <c r="V1476" s="44"/>
      <c r="W1476" s="44"/>
      <c r="X1476" s="44"/>
      <c r="Y1476" s="44"/>
      <c r="Z1476" s="44"/>
      <c r="AA1476" s="44"/>
      <c r="AB1476" s="44"/>
      <c r="AC1476" s="44"/>
      <c r="AD1476" s="44"/>
      <c r="AP1476"/>
      <c r="AQ1476"/>
      <c r="AX1476"/>
    </row>
    <row r="1477" spans="18:50">
      <c r="R1477" s="409"/>
      <c r="S1477" s="44"/>
      <c r="T1477" s="44"/>
      <c r="U1477" s="44"/>
      <c r="V1477" s="44"/>
      <c r="W1477" s="44"/>
      <c r="X1477" s="44"/>
      <c r="Y1477" s="44"/>
      <c r="Z1477" s="44"/>
      <c r="AA1477" s="44"/>
      <c r="AB1477" s="44"/>
      <c r="AC1477" s="44"/>
      <c r="AD1477" s="44"/>
      <c r="AP1477"/>
      <c r="AQ1477"/>
      <c r="AX1477"/>
    </row>
    <row r="1478" spans="18:50">
      <c r="R1478" s="409"/>
      <c r="S1478" s="44"/>
      <c r="T1478" s="44"/>
      <c r="U1478" s="44"/>
      <c r="V1478" s="44"/>
      <c r="W1478" s="44"/>
      <c r="X1478" s="44"/>
      <c r="Y1478" s="44"/>
      <c r="Z1478" s="44"/>
      <c r="AA1478" s="44"/>
      <c r="AB1478" s="44"/>
      <c r="AC1478" s="44"/>
      <c r="AD1478" s="44"/>
      <c r="AP1478"/>
      <c r="AQ1478"/>
      <c r="AX1478"/>
    </row>
    <row r="1479" spans="18:50">
      <c r="R1479" s="409"/>
      <c r="S1479" s="44"/>
      <c r="T1479" s="44"/>
      <c r="U1479" s="44"/>
      <c r="V1479" s="44"/>
      <c r="W1479" s="44"/>
      <c r="X1479" s="44"/>
      <c r="Y1479" s="44"/>
      <c r="Z1479" s="44"/>
      <c r="AA1479" s="44"/>
      <c r="AB1479" s="44"/>
      <c r="AC1479" s="44"/>
      <c r="AD1479" s="44"/>
      <c r="AP1479"/>
      <c r="AQ1479"/>
      <c r="AX1479"/>
    </row>
    <row r="1480" spans="18:50">
      <c r="R1480" s="409"/>
      <c r="S1480" s="44"/>
      <c r="T1480" s="44"/>
      <c r="U1480" s="44"/>
      <c r="V1480" s="44"/>
      <c r="W1480" s="44"/>
      <c r="X1480" s="44"/>
      <c r="Y1480" s="44"/>
      <c r="Z1480" s="44"/>
      <c r="AA1480" s="44"/>
      <c r="AB1480" s="44"/>
      <c r="AC1480" s="44"/>
      <c r="AD1480" s="44"/>
      <c r="AP1480"/>
      <c r="AQ1480"/>
      <c r="AX1480"/>
    </row>
    <row r="1481" spans="18:50">
      <c r="R1481" s="409"/>
      <c r="S1481" s="44"/>
      <c r="T1481" s="44"/>
      <c r="U1481" s="44"/>
      <c r="V1481" s="44"/>
      <c r="W1481" s="44"/>
      <c r="X1481" s="44"/>
      <c r="Y1481" s="44"/>
      <c r="Z1481" s="44"/>
      <c r="AA1481" s="44"/>
      <c r="AB1481" s="44"/>
      <c r="AC1481" s="44"/>
      <c r="AD1481" s="44"/>
      <c r="AP1481"/>
      <c r="AQ1481"/>
      <c r="AX1481"/>
    </row>
    <row r="1482" spans="18:50">
      <c r="R1482" s="409"/>
      <c r="S1482" s="44"/>
      <c r="T1482" s="44"/>
      <c r="U1482" s="44"/>
      <c r="V1482" s="44"/>
      <c r="W1482" s="44"/>
      <c r="X1482" s="44"/>
      <c r="Y1482" s="44"/>
      <c r="Z1482" s="44"/>
      <c r="AA1482" s="44"/>
      <c r="AB1482" s="44"/>
      <c r="AC1482" s="44"/>
      <c r="AD1482" s="44"/>
      <c r="AP1482"/>
      <c r="AQ1482"/>
      <c r="AX1482"/>
    </row>
    <row r="1483" spans="18:50">
      <c r="R1483" s="409"/>
      <c r="S1483" s="44"/>
      <c r="T1483" s="44"/>
      <c r="U1483" s="44"/>
      <c r="V1483" s="44"/>
      <c r="W1483" s="44"/>
      <c r="X1483" s="44"/>
      <c r="Y1483" s="44"/>
      <c r="Z1483" s="44"/>
      <c r="AA1483" s="44"/>
      <c r="AB1483" s="44"/>
      <c r="AC1483" s="44"/>
      <c r="AD1483" s="44"/>
      <c r="AP1483"/>
      <c r="AQ1483"/>
      <c r="AX1483"/>
    </row>
    <row r="1484" spans="18:50">
      <c r="R1484" s="409"/>
      <c r="S1484" s="44"/>
      <c r="T1484" s="44"/>
      <c r="U1484" s="44"/>
      <c r="V1484" s="44"/>
      <c r="W1484" s="44"/>
      <c r="X1484" s="44"/>
      <c r="Y1484" s="44"/>
      <c r="Z1484" s="44"/>
      <c r="AA1484" s="44"/>
      <c r="AB1484" s="44"/>
      <c r="AC1484" s="44"/>
      <c r="AD1484" s="44"/>
      <c r="AP1484"/>
      <c r="AQ1484"/>
      <c r="AX1484"/>
    </row>
    <row r="1485" spans="18:50">
      <c r="R1485" s="409"/>
      <c r="S1485" s="44"/>
      <c r="T1485" s="44"/>
      <c r="U1485" s="44"/>
      <c r="V1485" s="44"/>
      <c r="W1485" s="44"/>
      <c r="X1485" s="44"/>
      <c r="Y1485" s="44"/>
      <c r="Z1485" s="44"/>
      <c r="AA1485" s="44"/>
      <c r="AB1485" s="44"/>
      <c r="AC1485" s="44"/>
      <c r="AD1485" s="44"/>
      <c r="AP1485"/>
      <c r="AQ1485"/>
      <c r="AX1485"/>
    </row>
    <row r="1486" spans="18:50">
      <c r="R1486" s="409"/>
      <c r="S1486" s="44"/>
      <c r="T1486" s="44"/>
      <c r="U1486" s="44"/>
      <c r="V1486" s="44"/>
      <c r="W1486" s="44"/>
      <c r="X1486" s="44"/>
      <c r="Y1486" s="44"/>
      <c r="Z1486" s="44"/>
      <c r="AA1486" s="44"/>
      <c r="AB1486" s="44"/>
      <c r="AC1486" s="44"/>
      <c r="AD1486" s="44"/>
      <c r="AP1486"/>
      <c r="AQ1486"/>
      <c r="AX1486"/>
    </row>
    <row r="1487" spans="18:50">
      <c r="R1487" s="409"/>
      <c r="S1487" s="44"/>
      <c r="T1487" s="44"/>
      <c r="U1487" s="44"/>
      <c r="V1487" s="44"/>
      <c r="W1487" s="44"/>
      <c r="X1487" s="44"/>
      <c r="Y1487" s="44"/>
      <c r="Z1487" s="44"/>
      <c r="AA1487" s="44"/>
      <c r="AB1487" s="44"/>
      <c r="AC1487" s="44"/>
      <c r="AD1487" s="44"/>
      <c r="AP1487"/>
      <c r="AQ1487"/>
      <c r="AX1487"/>
    </row>
    <row r="1488" spans="18:50">
      <c r="R1488" s="409"/>
      <c r="S1488" s="44"/>
      <c r="T1488" s="44"/>
      <c r="U1488" s="44"/>
      <c r="V1488" s="44"/>
      <c r="W1488" s="44"/>
      <c r="X1488" s="44"/>
      <c r="Y1488" s="44"/>
      <c r="Z1488" s="44"/>
      <c r="AA1488" s="44"/>
      <c r="AB1488" s="44"/>
      <c r="AC1488" s="44"/>
      <c r="AD1488" s="44"/>
      <c r="AP1488"/>
      <c r="AQ1488"/>
      <c r="AX1488"/>
    </row>
    <row r="1489" spans="18:50">
      <c r="R1489" s="409"/>
      <c r="S1489" s="44"/>
      <c r="T1489" s="44"/>
      <c r="U1489" s="44"/>
      <c r="V1489" s="44"/>
      <c r="W1489" s="44"/>
      <c r="X1489" s="44"/>
      <c r="Y1489" s="44"/>
      <c r="Z1489" s="44"/>
      <c r="AA1489" s="44"/>
      <c r="AB1489" s="44"/>
      <c r="AC1489" s="44"/>
      <c r="AD1489" s="44"/>
      <c r="AP1489"/>
      <c r="AQ1489"/>
      <c r="AX1489"/>
    </row>
    <row r="1490" spans="18:50">
      <c r="R1490" s="409"/>
      <c r="S1490" s="44"/>
      <c r="T1490" s="44"/>
      <c r="U1490" s="44"/>
      <c r="V1490" s="44"/>
      <c r="W1490" s="44"/>
      <c r="X1490" s="44"/>
      <c r="Y1490" s="44"/>
      <c r="Z1490" s="44"/>
      <c r="AA1490" s="44"/>
      <c r="AB1490" s="44"/>
      <c r="AC1490" s="44"/>
      <c r="AD1490" s="44"/>
      <c r="AP1490"/>
      <c r="AQ1490"/>
      <c r="AX1490"/>
    </row>
    <row r="1491" spans="18:50">
      <c r="R1491" s="409"/>
      <c r="S1491" s="44"/>
      <c r="T1491" s="44"/>
      <c r="U1491" s="44"/>
      <c r="V1491" s="44"/>
      <c r="W1491" s="44"/>
      <c r="X1491" s="44"/>
      <c r="Y1491" s="44"/>
      <c r="Z1491" s="44"/>
      <c r="AA1491" s="44"/>
      <c r="AB1491" s="44"/>
      <c r="AC1491" s="44"/>
      <c r="AD1491" s="44"/>
      <c r="AP1491"/>
      <c r="AQ1491"/>
      <c r="AX1491"/>
    </row>
    <row r="1492" spans="18:50">
      <c r="R1492" s="409"/>
      <c r="S1492" s="44"/>
      <c r="T1492" s="44"/>
      <c r="U1492" s="44"/>
      <c r="V1492" s="44"/>
      <c r="W1492" s="44"/>
      <c r="X1492" s="44"/>
      <c r="Y1492" s="44"/>
      <c r="Z1492" s="44"/>
      <c r="AA1492" s="44"/>
      <c r="AB1492" s="44"/>
      <c r="AC1492" s="44"/>
      <c r="AD1492" s="44"/>
      <c r="AP1492"/>
      <c r="AQ1492"/>
      <c r="AX1492"/>
    </row>
    <row r="1493" spans="18:50">
      <c r="R1493" s="409"/>
      <c r="S1493" s="44"/>
      <c r="T1493" s="44"/>
      <c r="U1493" s="44"/>
      <c r="V1493" s="44"/>
      <c r="W1493" s="44"/>
      <c r="X1493" s="44"/>
      <c r="Y1493" s="44"/>
      <c r="Z1493" s="44"/>
      <c r="AA1493" s="44"/>
      <c r="AB1493" s="44"/>
      <c r="AC1493" s="44"/>
      <c r="AD1493" s="44"/>
      <c r="AP1493"/>
      <c r="AQ1493"/>
      <c r="AX1493"/>
    </row>
    <row r="1494" spans="18:50">
      <c r="R1494" s="409"/>
      <c r="S1494" s="44"/>
      <c r="T1494" s="44"/>
      <c r="U1494" s="44"/>
      <c r="V1494" s="44"/>
      <c r="W1494" s="44"/>
      <c r="X1494" s="44"/>
      <c r="Y1494" s="44"/>
      <c r="Z1494" s="44"/>
      <c r="AA1494" s="44"/>
      <c r="AB1494" s="44"/>
      <c r="AC1494" s="44"/>
      <c r="AD1494" s="44"/>
      <c r="AP1494"/>
      <c r="AQ1494"/>
      <c r="AX1494"/>
    </row>
    <row r="1495" spans="18:50">
      <c r="R1495" s="409"/>
      <c r="S1495" s="44"/>
      <c r="T1495" s="44"/>
      <c r="U1495" s="44"/>
      <c r="V1495" s="44"/>
      <c r="W1495" s="44"/>
      <c r="X1495" s="44"/>
      <c r="Y1495" s="44"/>
      <c r="Z1495" s="44"/>
      <c r="AA1495" s="44"/>
      <c r="AB1495" s="44"/>
      <c r="AC1495" s="44"/>
      <c r="AD1495" s="44"/>
      <c r="AP1495"/>
      <c r="AQ1495"/>
      <c r="AX1495"/>
    </row>
    <row r="1496" spans="18:50">
      <c r="R1496" s="409"/>
      <c r="S1496" s="44"/>
      <c r="T1496" s="44"/>
      <c r="U1496" s="44"/>
      <c r="V1496" s="44"/>
      <c r="W1496" s="44"/>
      <c r="X1496" s="44"/>
      <c r="Y1496" s="44"/>
      <c r="Z1496" s="44"/>
      <c r="AA1496" s="44"/>
      <c r="AB1496" s="44"/>
      <c r="AC1496" s="44"/>
      <c r="AD1496" s="44"/>
      <c r="AP1496"/>
      <c r="AQ1496"/>
      <c r="AX1496"/>
    </row>
    <row r="1497" spans="18:50">
      <c r="R1497" s="409"/>
      <c r="S1497" s="44"/>
      <c r="T1497" s="44"/>
      <c r="U1497" s="44"/>
      <c r="V1497" s="44"/>
      <c r="W1497" s="44"/>
      <c r="X1497" s="44"/>
      <c r="Y1497" s="44"/>
      <c r="Z1497" s="44"/>
      <c r="AA1497" s="44"/>
      <c r="AB1497" s="44"/>
      <c r="AC1497" s="44"/>
      <c r="AD1497" s="44"/>
      <c r="AP1497"/>
      <c r="AQ1497"/>
      <c r="AX1497"/>
    </row>
    <row r="1498" spans="18:50">
      <c r="R1498" s="409"/>
      <c r="S1498" s="44"/>
      <c r="T1498" s="44"/>
      <c r="U1498" s="44"/>
      <c r="V1498" s="44"/>
      <c r="W1498" s="44"/>
      <c r="X1498" s="44"/>
      <c r="Y1498" s="44"/>
      <c r="Z1498" s="44"/>
      <c r="AA1498" s="44"/>
      <c r="AB1498" s="44"/>
      <c r="AC1498" s="44"/>
      <c r="AD1498" s="44"/>
      <c r="AP1498"/>
      <c r="AQ1498"/>
      <c r="AX1498"/>
    </row>
    <row r="1499" spans="18:50">
      <c r="R1499" s="409"/>
      <c r="S1499" s="44"/>
      <c r="T1499" s="44"/>
      <c r="U1499" s="44"/>
      <c r="V1499" s="44"/>
      <c r="W1499" s="44"/>
      <c r="X1499" s="44"/>
      <c r="Y1499" s="44"/>
      <c r="Z1499" s="44"/>
      <c r="AA1499" s="44"/>
      <c r="AB1499" s="44"/>
      <c r="AC1499" s="44"/>
      <c r="AD1499" s="44"/>
      <c r="AP1499"/>
      <c r="AQ1499"/>
      <c r="AX1499"/>
    </row>
    <row r="1500" spans="18:50">
      <c r="R1500" s="409"/>
      <c r="S1500" s="44"/>
      <c r="T1500" s="44"/>
      <c r="U1500" s="44"/>
      <c r="V1500" s="44"/>
      <c r="W1500" s="44"/>
      <c r="X1500" s="44"/>
      <c r="Y1500" s="44"/>
      <c r="Z1500" s="44"/>
      <c r="AA1500" s="44"/>
      <c r="AB1500" s="44"/>
      <c r="AC1500" s="44"/>
      <c r="AD1500" s="44"/>
      <c r="AP1500"/>
      <c r="AQ1500"/>
      <c r="AX1500"/>
    </row>
    <row r="1501" spans="18:50">
      <c r="R1501" s="409"/>
      <c r="S1501" s="44"/>
      <c r="T1501" s="44"/>
      <c r="U1501" s="44"/>
      <c r="V1501" s="44"/>
      <c r="W1501" s="44"/>
      <c r="X1501" s="44"/>
      <c r="Y1501" s="44"/>
      <c r="Z1501" s="44"/>
      <c r="AA1501" s="44"/>
      <c r="AB1501" s="44"/>
      <c r="AC1501" s="44"/>
      <c r="AD1501" s="44"/>
      <c r="AP1501"/>
      <c r="AQ1501"/>
      <c r="AX1501"/>
    </row>
    <row r="1502" spans="18:50">
      <c r="R1502" s="409"/>
      <c r="S1502" s="44"/>
      <c r="T1502" s="44"/>
      <c r="U1502" s="44"/>
      <c r="V1502" s="44"/>
      <c r="W1502" s="44"/>
      <c r="X1502" s="44"/>
      <c r="Y1502" s="44"/>
      <c r="Z1502" s="44"/>
      <c r="AA1502" s="44"/>
      <c r="AB1502" s="44"/>
      <c r="AC1502" s="44"/>
      <c r="AD1502" s="44"/>
      <c r="AP1502"/>
      <c r="AQ1502"/>
      <c r="AX1502"/>
    </row>
    <row r="1503" spans="18:50">
      <c r="R1503" s="409"/>
      <c r="S1503" s="44"/>
      <c r="T1503" s="44"/>
      <c r="U1503" s="44"/>
      <c r="V1503" s="44"/>
      <c r="W1503" s="44"/>
      <c r="X1503" s="44"/>
      <c r="Y1503" s="44"/>
      <c r="Z1503" s="44"/>
      <c r="AA1503" s="44"/>
      <c r="AB1503" s="44"/>
      <c r="AC1503" s="44"/>
      <c r="AD1503" s="44"/>
      <c r="AP1503"/>
      <c r="AQ1503"/>
      <c r="AX1503"/>
    </row>
    <row r="1504" spans="18:50">
      <c r="R1504" s="409"/>
      <c r="S1504" s="44"/>
      <c r="T1504" s="44"/>
      <c r="U1504" s="44"/>
      <c r="V1504" s="44"/>
      <c r="W1504" s="44"/>
      <c r="X1504" s="44"/>
      <c r="Y1504" s="44"/>
      <c r="Z1504" s="44"/>
      <c r="AA1504" s="44"/>
      <c r="AB1504" s="44"/>
      <c r="AC1504" s="44"/>
      <c r="AD1504" s="44"/>
      <c r="AP1504"/>
      <c r="AQ1504"/>
      <c r="AX1504"/>
    </row>
    <row r="1505" spans="18:50">
      <c r="R1505" s="409"/>
      <c r="S1505" s="44"/>
      <c r="T1505" s="44"/>
      <c r="U1505" s="44"/>
      <c r="V1505" s="44"/>
      <c r="W1505" s="44"/>
      <c r="X1505" s="44"/>
      <c r="Y1505" s="44"/>
      <c r="Z1505" s="44"/>
      <c r="AA1505" s="44"/>
      <c r="AB1505" s="44"/>
      <c r="AC1505" s="44"/>
      <c r="AD1505" s="44"/>
      <c r="AP1505"/>
      <c r="AQ1505"/>
      <c r="AX1505"/>
    </row>
    <row r="1506" spans="18:50">
      <c r="R1506" s="409"/>
      <c r="S1506" s="44"/>
      <c r="T1506" s="44"/>
      <c r="U1506" s="44"/>
      <c r="V1506" s="44"/>
      <c r="W1506" s="44"/>
      <c r="X1506" s="44"/>
      <c r="Y1506" s="44"/>
      <c r="Z1506" s="44"/>
      <c r="AA1506" s="44"/>
      <c r="AB1506" s="44"/>
      <c r="AC1506" s="44"/>
      <c r="AD1506" s="44"/>
      <c r="AP1506"/>
      <c r="AQ1506"/>
      <c r="AX1506"/>
    </row>
    <row r="1507" spans="18:50">
      <c r="R1507" s="409"/>
      <c r="S1507" s="44"/>
      <c r="T1507" s="44"/>
      <c r="U1507" s="44"/>
      <c r="V1507" s="44"/>
      <c r="W1507" s="44"/>
      <c r="X1507" s="44"/>
      <c r="Y1507" s="44"/>
      <c r="Z1507" s="44"/>
      <c r="AA1507" s="44"/>
      <c r="AB1507" s="44"/>
      <c r="AC1507" s="44"/>
      <c r="AD1507" s="44"/>
      <c r="AP1507"/>
      <c r="AQ1507"/>
      <c r="AX1507"/>
    </row>
    <row r="1508" spans="18:50">
      <c r="R1508" s="409"/>
      <c r="S1508" s="44"/>
      <c r="T1508" s="44"/>
      <c r="U1508" s="44"/>
      <c r="V1508" s="44"/>
      <c r="W1508" s="44"/>
      <c r="X1508" s="44"/>
      <c r="Y1508" s="44"/>
      <c r="Z1508" s="44"/>
      <c r="AA1508" s="44"/>
      <c r="AB1508" s="44"/>
      <c r="AC1508" s="44"/>
      <c r="AD1508" s="44"/>
      <c r="AP1508"/>
      <c r="AQ1508"/>
      <c r="AX1508"/>
    </row>
    <row r="1509" spans="18:50">
      <c r="R1509" s="409"/>
      <c r="S1509" s="44"/>
      <c r="T1509" s="44"/>
      <c r="U1509" s="44"/>
      <c r="V1509" s="44"/>
      <c r="W1509" s="44"/>
      <c r="X1509" s="44"/>
      <c r="Y1509" s="44"/>
      <c r="Z1509" s="44"/>
      <c r="AA1509" s="44"/>
      <c r="AB1509" s="44"/>
      <c r="AC1509" s="44"/>
      <c r="AD1509" s="44"/>
      <c r="AP1509"/>
      <c r="AQ1509"/>
      <c r="AX1509"/>
    </row>
    <row r="1510" spans="18:50">
      <c r="R1510" s="409"/>
      <c r="S1510" s="44"/>
      <c r="T1510" s="44"/>
      <c r="U1510" s="44"/>
      <c r="V1510" s="44"/>
      <c r="W1510" s="44"/>
      <c r="X1510" s="44"/>
      <c r="Y1510" s="44"/>
      <c r="Z1510" s="44"/>
      <c r="AA1510" s="44"/>
      <c r="AB1510" s="44"/>
      <c r="AC1510" s="44"/>
      <c r="AD1510" s="44"/>
      <c r="AP1510"/>
      <c r="AQ1510"/>
      <c r="AX1510"/>
    </row>
    <row r="1511" spans="18:50">
      <c r="R1511" s="409"/>
      <c r="S1511" s="44"/>
      <c r="T1511" s="44"/>
      <c r="U1511" s="44"/>
      <c r="V1511" s="44"/>
      <c r="W1511" s="44"/>
      <c r="X1511" s="44"/>
      <c r="Y1511" s="44"/>
      <c r="Z1511" s="44"/>
      <c r="AA1511" s="44"/>
      <c r="AB1511" s="44"/>
      <c r="AC1511" s="44"/>
      <c r="AD1511" s="44"/>
      <c r="AP1511"/>
      <c r="AQ1511"/>
      <c r="AX1511"/>
    </row>
    <row r="1512" spans="18:50">
      <c r="R1512" s="409"/>
      <c r="S1512" s="44"/>
      <c r="T1512" s="44"/>
      <c r="U1512" s="44"/>
      <c r="V1512" s="44"/>
      <c r="W1512" s="44"/>
      <c r="X1512" s="44"/>
      <c r="Y1512" s="44"/>
      <c r="Z1512" s="44"/>
      <c r="AA1512" s="44"/>
      <c r="AB1512" s="44"/>
      <c r="AC1512" s="44"/>
      <c r="AD1512" s="44"/>
      <c r="AP1512"/>
      <c r="AQ1512"/>
      <c r="AX1512"/>
    </row>
    <row r="1513" spans="18:50">
      <c r="R1513" s="409"/>
      <c r="S1513" s="44"/>
      <c r="T1513" s="44"/>
      <c r="U1513" s="44"/>
      <c r="V1513" s="44"/>
      <c r="W1513" s="44"/>
      <c r="X1513" s="44"/>
      <c r="Y1513" s="44"/>
      <c r="Z1513" s="44"/>
      <c r="AA1513" s="44"/>
      <c r="AB1513" s="44"/>
      <c r="AC1513" s="44"/>
      <c r="AD1513" s="44"/>
      <c r="AP1513"/>
      <c r="AQ1513"/>
      <c r="AX1513"/>
    </row>
    <row r="1514" spans="18:50">
      <c r="R1514" s="409"/>
      <c r="S1514" s="44"/>
      <c r="T1514" s="44"/>
      <c r="U1514" s="44"/>
      <c r="V1514" s="44"/>
      <c r="W1514" s="44"/>
      <c r="X1514" s="44"/>
      <c r="Y1514" s="44"/>
      <c r="Z1514" s="44"/>
      <c r="AA1514" s="44"/>
      <c r="AB1514" s="44"/>
      <c r="AC1514" s="44"/>
      <c r="AD1514" s="44"/>
      <c r="AP1514"/>
      <c r="AQ1514"/>
      <c r="AX1514"/>
    </row>
    <row r="1515" spans="18:50">
      <c r="R1515" s="409"/>
      <c r="S1515" s="44"/>
      <c r="T1515" s="44"/>
      <c r="U1515" s="44"/>
      <c r="V1515" s="44"/>
      <c r="W1515" s="44"/>
      <c r="X1515" s="44"/>
      <c r="Y1515" s="44"/>
      <c r="Z1515" s="44"/>
      <c r="AA1515" s="44"/>
      <c r="AB1515" s="44"/>
      <c r="AC1515" s="44"/>
      <c r="AD1515" s="44"/>
      <c r="AP1515"/>
      <c r="AQ1515"/>
      <c r="AX1515"/>
    </row>
    <row r="1516" spans="18:50">
      <c r="R1516" s="409"/>
      <c r="S1516" s="44"/>
      <c r="T1516" s="44"/>
      <c r="U1516" s="44"/>
      <c r="V1516" s="44"/>
      <c r="W1516" s="44"/>
      <c r="X1516" s="44"/>
      <c r="Y1516" s="44"/>
      <c r="Z1516" s="44"/>
      <c r="AA1516" s="44"/>
      <c r="AB1516" s="44"/>
      <c r="AC1516" s="44"/>
      <c r="AD1516" s="44"/>
      <c r="AP1516"/>
      <c r="AQ1516"/>
      <c r="AX1516"/>
    </row>
    <row r="1517" spans="18:50">
      <c r="R1517" s="409"/>
      <c r="S1517" s="44"/>
      <c r="T1517" s="44"/>
      <c r="U1517" s="44"/>
      <c r="V1517" s="44"/>
      <c r="W1517" s="44"/>
      <c r="X1517" s="44"/>
      <c r="Y1517" s="44"/>
      <c r="Z1517" s="44"/>
      <c r="AA1517" s="44"/>
      <c r="AB1517" s="44"/>
      <c r="AC1517" s="44"/>
      <c r="AD1517" s="44"/>
      <c r="AP1517"/>
      <c r="AQ1517"/>
      <c r="AX1517"/>
    </row>
    <row r="1518" spans="18:50">
      <c r="R1518" s="409"/>
      <c r="S1518" s="44"/>
      <c r="T1518" s="44"/>
      <c r="U1518" s="44"/>
      <c r="V1518" s="44"/>
      <c r="W1518" s="44"/>
      <c r="X1518" s="44"/>
      <c r="Y1518" s="44"/>
      <c r="Z1518" s="44"/>
      <c r="AA1518" s="44"/>
      <c r="AB1518" s="44"/>
      <c r="AC1518" s="44"/>
      <c r="AD1518" s="44"/>
      <c r="AP1518"/>
      <c r="AQ1518"/>
      <c r="AX1518"/>
    </row>
    <row r="1519" spans="18:50">
      <c r="R1519" s="409"/>
      <c r="S1519" s="44"/>
      <c r="T1519" s="44"/>
      <c r="U1519" s="44"/>
      <c r="V1519" s="44"/>
      <c r="W1519" s="44"/>
      <c r="X1519" s="44"/>
      <c r="Y1519" s="44"/>
      <c r="Z1519" s="44"/>
      <c r="AA1519" s="44"/>
      <c r="AB1519" s="44"/>
      <c r="AC1519" s="44"/>
      <c r="AD1519" s="44"/>
      <c r="AP1519"/>
      <c r="AQ1519"/>
      <c r="AX1519"/>
    </row>
    <row r="1520" spans="18:50">
      <c r="R1520" s="409"/>
      <c r="S1520" s="44"/>
      <c r="T1520" s="44"/>
      <c r="U1520" s="44"/>
      <c r="V1520" s="44"/>
      <c r="W1520" s="44"/>
      <c r="X1520" s="44"/>
      <c r="Y1520" s="44"/>
      <c r="Z1520" s="44"/>
      <c r="AA1520" s="44"/>
      <c r="AB1520" s="44"/>
      <c r="AC1520" s="44"/>
      <c r="AD1520" s="44"/>
      <c r="AP1520"/>
      <c r="AQ1520"/>
      <c r="AX1520"/>
    </row>
    <row r="1521" spans="18:50">
      <c r="R1521" s="409"/>
      <c r="S1521" s="44"/>
      <c r="T1521" s="44"/>
      <c r="U1521" s="44"/>
      <c r="V1521" s="44"/>
      <c r="W1521" s="44"/>
      <c r="X1521" s="44"/>
      <c r="Y1521" s="44"/>
      <c r="Z1521" s="44"/>
      <c r="AA1521" s="44"/>
      <c r="AB1521" s="44"/>
      <c r="AC1521" s="44"/>
      <c r="AD1521" s="44"/>
      <c r="AP1521"/>
      <c r="AQ1521"/>
      <c r="AX1521"/>
    </row>
    <row r="1522" spans="18:50">
      <c r="R1522" s="409"/>
      <c r="S1522" s="44"/>
      <c r="T1522" s="44"/>
      <c r="U1522" s="44"/>
      <c r="V1522" s="44"/>
      <c r="W1522" s="44"/>
      <c r="X1522" s="44"/>
      <c r="Y1522" s="44"/>
      <c r="Z1522" s="44"/>
      <c r="AA1522" s="44"/>
      <c r="AB1522" s="44"/>
      <c r="AC1522" s="44"/>
      <c r="AD1522" s="44"/>
      <c r="AP1522"/>
      <c r="AQ1522"/>
      <c r="AX1522"/>
    </row>
    <row r="1523" spans="18:50">
      <c r="R1523" s="409"/>
      <c r="S1523" s="44"/>
      <c r="T1523" s="44"/>
      <c r="U1523" s="44"/>
      <c r="V1523" s="44"/>
      <c r="W1523" s="44"/>
      <c r="X1523" s="44"/>
      <c r="Y1523" s="44"/>
      <c r="Z1523" s="44"/>
      <c r="AA1523" s="44"/>
      <c r="AB1523" s="44"/>
      <c r="AC1523" s="44"/>
      <c r="AD1523" s="44"/>
      <c r="AP1523"/>
      <c r="AQ1523"/>
      <c r="AX1523"/>
    </row>
    <row r="1524" spans="18:50">
      <c r="R1524" s="409"/>
      <c r="S1524" s="44"/>
      <c r="T1524" s="44"/>
      <c r="U1524" s="44"/>
      <c r="V1524" s="44"/>
      <c r="W1524" s="44"/>
      <c r="X1524" s="44"/>
      <c r="Y1524" s="44"/>
      <c r="Z1524" s="44"/>
      <c r="AA1524" s="44"/>
      <c r="AB1524" s="44"/>
      <c r="AC1524" s="44"/>
      <c r="AD1524" s="44"/>
      <c r="AP1524"/>
      <c r="AQ1524"/>
      <c r="AX1524"/>
    </row>
    <row r="1525" spans="18:50">
      <c r="R1525" s="409"/>
      <c r="S1525" s="44"/>
      <c r="T1525" s="44"/>
      <c r="U1525" s="44"/>
      <c r="V1525" s="44"/>
      <c r="W1525" s="44"/>
      <c r="X1525" s="44"/>
      <c r="Y1525" s="44"/>
      <c r="Z1525" s="44"/>
      <c r="AA1525" s="44"/>
      <c r="AB1525" s="44"/>
      <c r="AC1525" s="44"/>
      <c r="AD1525" s="44"/>
      <c r="AP1525"/>
      <c r="AQ1525"/>
      <c r="AX1525"/>
    </row>
    <row r="1526" spans="18:50">
      <c r="R1526" s="409"/>
      <c r="S1526" s="44"/>
      <c r="T1526" s="44"/>
      <c r="U1526" s="44"/>
      <c r="V1526" s="44"/>
      <c r="W1526" s="44"/>
      <c r="X1526" s="44"/>
      <c r="Y1526" s="44"/>
      <c r="Z1526" s="44"/>
      <c r="AA1526" s="44"/>
      <c r="AB1526" s="44"/>
      <c r="AC1526" s="44"/>
      <c r="AD1526" s="44"/>
      <c r="AP1526"/>
      <c r="AQ1526"/>
      <c r="AX1526"/>
    </row>
    <row r="1527" spans="18:50">
      <c r="R1527" s="409"/>
      <c r="S1527" s="44"/>
      <c r="T1527" s="44"/>
      <c r="U1527" s="44"/>
      <c r="V1527" s="44"/>
      <c r="W1527" s="44"/>
      <c r="X1527" s="44"/>
      <c r="Y1527" s="44"/>
      <c r="Z1527" s="44"/>
      <c r="AA1527" s="44"/>
      <c r="AB1527" s="44"/>
      <c r="AC1527" s="44"/>
      <c r="AD1527" s="44"/>
      <c r="AP1527"/>
      <c r="AQ1527"/>
      <c r="AX1527"/>
    </row>
    <row r="1528" spans="18:50">
      <c r="R1528" s="409"/>
      <c r="S1528" s="44"/>
      <c r="T1528" s="44"/>
      <c r="U1528" s="44"/>
      <c r="V1528" s="44"/>
      <c r="W1528" s="44"/>
      <c r="X1528" s="44"/>
      <c r="Y1528" s="44"/>
      <c r="Z1528" s="44"/>
      <c r="AA1528" s="44"/>
      <c r="AB1528" s="44"/>
      <c r="AC1528" s="44"/>
      <c r="AD1528" s="44"/>
      <c r="AP1528"/>
      <c r="AQ1528"/>
      <c r="AX1528"/>
    </row>
    <row r="1529" spans="18:50">
      <c r="R1529" s="409"/>
      <c r="S1529" s="44"/>
      <c r="T1529" s="44"/>
      <c r="U1529" s="44"/>
      <c r="V1529" s="44"/>
      <c r="W1529" s="44"/>
      <c r="X1529" s="44"/>
      <c r="Y1529" s="44"/>
      <c r="Z1529" s="44"/>
      <c r="AA1529" s="44"/>
      <c r="AB1529" s="44"/>
      <c r="AC1529" s="44"/>
      <c r="AD1529" s="44"/>
      <c r="AP1529"/>
      <c r="AQ1529"/>
      <c r="AX1529"/>
    </row>
    <row r="1530" spans="18:50">
      <c r="R1530" s="409"/>
      <c r="S1530" s="44"/>
      <c r="T1530" s="44"/>
      <c r="U1530" s="44"/>
      <c r="V1530" s="44"/>
      <c r="W1530" s="44"/>
      <c r="X1530" s="44"/>
      <c r="Y1530" s="44"/>
      <c r="Z1530" s="44"/>
      <c r="AA1530" s="44"/>
      <c r="AB1530" s="44"/>
      <c r="AC1530" s="44"/>
      <c r="AD1530" s="44"/>
      <c r="AP1530"/>
      <c r="AQ1530"/>
      <c r="AX1530"/>
    </row>
    <row r="1531" spans="18:50">
      <c r="R1531" s="409"/>
      <c r="S1531" s="44"/>
      <c r="T1531" s="44"/>
      <c r="U1531" s="44"/>
      <c r="V1531" s="44"/>
      <c r="W1531" s="44"/>
      <c r="X1531" s="44"/>
      <c r="Y1531" s="44"/>
      <c r="Z1531" s="44"/>
      <c r="AA1531" s="44"/>
      <c r="AB1531" s="44"/>
      <c r="AC1531" s="44"/>
      <c r="AD1531" s="44"/>
      <c r="AP1531"/>
      <c r="AQ1531"/>
      <c r="AX1531"/>
    </row>
    <row r="1532" spans="18:50">
      <c r="R1532" s="409"/>
      <c r="S1532" s="44"/>
      <c r="T1532" s="44"/>
      <c r="U1532" s="44"/>
      <c r="V1532" s="44"/>
      <c r="W1532" s="44"/>
      <c r="X1532" s="44"/>
      <c r="Y1532" s="44"/>
      <c r="Z1532" s="44"/>
      <c r="AA1532" s="44"/>
      <c r="AB1532" s="44"/>
      <c r="AC1532" s="44"/>
      <c r="AD1532" s="44"/>
      <c r="AP1532"/>
      <c r="AQ1532"/>
      <c r="AX1532"/>
    </row>
    <row r="1533" spans="18:50">
      <c r="R1533" s="409"/>
      <c r="S1533" s="44"/>
      <c r="T1533" s="44"/>
      <c r="U1533" s="44"/>
      <c r="V1533" s="44"/>
      <c r="W1533" s="44"/>
      <c r="X1533" s="44"/>
      <c r="Y1533" s="44"/>
      <c r="Z1533" s="44"/>
      <c r="AA1533" s="44"/>
      <c r="AB1533" s="44"/>
      <c r="AC1533" s="44"/>
      <c r="AD1533" s="44"/>
      <c r="AP1533"/>
      <c r="AQ1533"/>
      <c r="AX1533"/>
    </row>
    <row r="1534" spans="18:50">
      <c r="R1534" s="409"/>
      <c r="S1534" s="44"/>
      <c r="T1534" s="44"/>
      <c r="U1534" s="44"/>
      <c r="V1534" s="44"/>
      <c r="W1534" s="44"/>
      <c r="X1534" s="44"/>
      <c r="Y1534" s="44"/>
      <c r="Z1534" s="44"/>
      <c r="AA1534" s="44"/>
      <c r="AB1534" s="44"/>
      <c r="AC1534" s="44"/>
      <c r="AD1534" s="44"/>
      <c r="AP1534"/>
      <c r="AQ1534"/>
      <c r="AX1534"/>
    </row>
    <row r="1535" spans="18:50">
      <c r="R1535" s="409"/>
      <c r="S1535" s="44"/>
      <c r="T1535" s="44"/>
      <c r="U1535" s="44"/>
      <c r="V1535" s="44"/>
      <c r="W1535" s="44"/>
      <c r="X1535" s="44"/>
      <c r="Y1535" s="44"/>
      <c r="Z1535" s="44"/>
      <c r="AA1535" s="44"/>
      <c r="AB1535" s="44"/>
      <c r="AC1535" s="44"/>
      <c r="AD1535" s="44"/>
      <c r="AP1535"/>
      <c r="AQ1535"/>
      <c r="AX1535"/>
    </row>
    <row r="1536" spans="18:50">
      <c r="R1536" s="409"/>
      <c r="S1536" s="44"/>
      <c r="T1536" s="44"/>
      <c r="U1536" s="44"/>
      <c r="V1536" s="44"/>
      <c r="W1536" s="44"/>
      <c r="X1536" s="44"/>
      <c r="Y1536" s="44"/>
      <c r="Z1536" s="44"/>
      <c r="AA1536" s="44"/>
      <c r="AB1536" s="44"/>
      <c r="AC1536" s="44"/>
      <c r="AD1536" s="44"/>
      <c r="AP1536"/>
      <c r="AQ1536"/>
      <c r="AX1536"/>
    </row>
    <row r="1537" spans="18:50">
      <c r="R1537" s="409"/>
      <c r="S1537" s="44"/>
      <c r="T1537" s="44"/>
      <c r="U1537" s="44"/>
      <c r="V1537" s="44"/>
      <c r="W1537" s="44"/>
      <c r="X1537" s="44"/>
      <c r="Y1537" s="44"/>
      <c r="Z1537" s="44"/>
      <c r="AA1537" s="44"/>
      <c r="AB1537" s="44"/>
      <c r="AC1537" s="44"/>
      <c r="AD1537" s="44"/>
      <c r="AP1537"/>
      <c r="AQ1537"/>
      <c r="AX1537"/>
    </row>
    <row r="1538" spans="18:50">
      <c r="R1538" s="409"/>
      <c r="S1538" s="44"/>
      <c r="T1538" s="44"/>
      <c r="U1538" s="44"/>
      <c r="V1538" s="44"/>
      <c r="W1538" s="44"/>
      <c r="X1538" s="44"/>
      <c r="Y1538" s="44"/>
      <c r="Z1538" s="44"/>
      <c r="AA1538" s="44"/>
      <c r="AB1538" s="44"/>
      <c r="AC1538" s="44"/>
      <c r="AD1538" s="44"/>
      <c r="AP1538"/>
      <c r="AQ1538"/>
      <c r="AX1538"/>
    </row>
    <row r="1539" spans="18:50">
      <c r="R1539" s="409"/>
      <c r="S1539" s="44"/>
      <c r="T1539" s="44"/>
      <c r="U1539" s="44"/>
      <c r="V1539" s="44"/>
      <c r="W1539" s="44"/>
      <c r="X1539" s="44"/>
      <c r="Y1539" s="44"/>
      <c r="Z1539" s="44"/>
      <c r="AA1539" s="44"/>
      <c r="AB1539" s="44"/>
      <c r="AC1539" s="44"/>
      <c r="AD1539" s="44"/>
      <c r="AP1539"/>
      <c r="AQ1539"/>
      <c r="AX1539"/>
    </row>
    <row r="1540" spans="18:50">
      <c r="R1540" s="409"/>
      <c r="S1540" s="44"/>
      <c r="T1540" s="44"/>
      <c r="U1540" s="44"/>
      <c r="V1540" s="44"/>
      <c r="W1540" s="44"/>
      <c r="X1540" s="44"/>
      <c r="Y1540" s="44"/>
      <c r="Z1540" s="44"/>
      <c r="AA1540" s="44"/>
      <c r="AB1540" s="44"/>
      <c r="AC1540" s="44"/>
      <c r="AD1540" s="44"/>
      <c r="AP1540"/>
      <c r="AQ1540"/>
      <c r="AX1540"/>
    </row>
    <row r="1541" spans="18:50">
      <c r="R1541" s="409"/>
      <c r="S1541" s="44"/>
      <c r="T1541" s="44"/>
      <c r="U1541" s="44"/>
      <c r="V1541" s="44"/>
      <c r="W1541" s="44"/>
      <c r="X1541" s="44"/>
      <c r="Y1541" s="44"/>
      <c r="Z1541" s="44"/>
      <c r="AA1541" s="44"/>
      <c r="AB1541" s="44"/>
      <c r="AC1541" s="44"/>
      <c r="AD1541" s="44"/>
      <c r="AP1541"/>
      <c r="AQ1541"/>
      <c r="AX1541"/>
    </row>
    <row r="1542" spans="18:50">
      <c r="R1542" s="409"/>
      <c r="S1542" s="44"/>
      <c r="T1542" s="44"/>
      <c r="U1542" s="44"/>
      <c r="V1542" s="44"/>
      <c r="W1542" s="44"/>
      <c r="X1542" s="44"/>
      <c r="Y1542" s="44"/>
      <c r="Z1542" s="44"/>
      <c r="AA1542" s="44"/>
      <c r="AB1542" s="44"/>
      <c r="AC1542" s="44"/>
      <c r="AD1542" s="44"/>
      <c r="AP1542"/>
      <c r="AQ1542"/>
      <c r="AX1542"/>
    </row>
    <row r="1543" spans="18:50">
      <c r="R1543" s="409"/>
      <c r="S1543" s="44"/>
      <c r="T1543" s="44"/>
      <c r="U1543" s="44"/>
      <c r="V1543" s="44"/>
      <c r="W1543" s="44"/>
      <c r="X1543" s="44"/>
      <c r="Y1543" s="44"/>
      <c r="Z1543" s="44"/>
      <c r="AA1543" s="44"/>
      <c r="AB1543" s="44"/>
      <c r="AC1543" s="44"/>
      <c r="AD1543" s="44"/>
      <c r="AP1543"/>
      <c r="AQ1543"/>
      <c r="AX1543"/>
    </row>
    <row r="1544" spans="18:50">
      <c r="R1544" s="409"/>
      <c r="S1544" s="44"/>
      <c r="T1544" s="44"/>
      <c r="U1544" s="44"/>
      <c r="V1544" s="44"/>
      <c r="W1544" s="44"/>
      <c r="X1544" s="44"/>
      <c r="Y1544" s="44"/>
      <c r="Z1544" s="44"/>
      <c r="AA1544" s="44"/>
      <c r="AB1544" s="44"/>
      <c r="AC1544" s="44"/>
      <c r="AD1544" s="44"/>
      <c r="AP1544"/>
      <c r="AQ1544"/>
      <c r="AX1544"/>
    </row>
    <row r="1545" spans="18:50">
      <c r="R1545" s="409"/>
      <c r="S1545" s="44"/>
      <c r="T1545" s="44"/>
      <c r="U1545" s="44"/>
      <c r="V1545" s="44"/>
      <c r="W1545" s="44"/>
      <c r="X1545" s="44"/>
      <c r="Y1545" s="44"/>
      <c r="Z1545" s="44"/>
      <c r="AA1545" s="44"/>
      <c r="AB1545" s="44"/>
      <c r="AC1545" s="44"/>
      <c r="AD1545" s="44"/>
      <c r="AP1545"/>
      <c r="AQ1545"/>
      <c r="AX1545"/>
    </row>
    <row r="1546" spans="18:50">
      <c r="R1546" s="409"/>
      <c r="S1546" s="44"/>
      <c r="T1546" s="44"/>
      <c r="U1546" s="44"/>
      <c r="V1546" s="44"/>
      <c r="W1546" s="44"/>
      <c r="X1546" s="44"/>
      <c r="Y1546" s="44"/>
      <c r="Z1546" s="44"/>
      <c r="AA1546" s="44"/>
      <c r="AB1546" s="44"/>
      <c r="AC1546" s="44"/>
      <c r="AD1546" s="44"/>
      <c r="AP1546"/>
      <c r="AQ1546"/>
      <c r="AX1546"/>
    </row>
    <row r="1547" spans="18:50">
      <c r="R1547" s="409"/>
      <c r="S1547" s="44"/>
      <c r="T1547" s="44"/>
      <c r="U1547" s="44"/>
      <c r="V1547" s="44"/>
      <c r="W1547" s="44"/>
      <c r="X1547" s="44"/>
      <c r="Y1547" s="44"/>
      <c r="Z1547" s="44"/>
      <c r="AA1547" s="44"/>
      <c r="AB1547" s="44"/>
      <c r="AC1547" s="44"/>
      <c r="AD1547" s="44"/>
      <c r="AP1547"/>
      <c r="AQ1547"/>
      <c r="AX1547"/>
    </row>
    <row r="1548" spans="18:50">
      <c r="R1548" s="409"/>
      <c r="S1548" s="44"/>
      <c r="T1548" s="44"/>
      <c r="U1548" s="44"/>
      <c r="V1548" s="44"/>
      <c r="W1548" s="44"/>
      <c r="X1548" s="44"/>
      <c r="Y1548" s="44"/>
      <c r="Z1548" s="44"/>
      <c r="AA1548" s="44"/>
      <c r="AB1548" s="44"/>
      <c r="AC1548" s="44"/>
      <c r="AD1548" s="44"/>
      <c r="AP1548"/>
      <c r="AQ1548"/>
      <c r="AX1548"/>
    </row>
    <row r="1549" spans="18:50">
      <c r="R1549" s="409"/>
      <c r="S1549" s="44"/>
      <c r="T1549" s="44"/>
      <c r="U1549" s="44"/>
      <c r="V1549" s="44"/>
      <c r="W1549" s="44"/>
      <c r="X1549" s="44"/>
      <c r="Y1549" s="44"/>
      <c r="Z1549" s="44"/>
      <c r="AA1549" s="44"/>
      <c r="AB1549" s="44"/>
      <c r="AC1549" s="44"/>
      <c r="AD1549" s="44"/>
      <c r="AP1549"/>
      <c r="AQ1549"/>
      <c r="AX1549"/>
    </row>
    <row r="1550" spans="18:50">
      <c r="R1550" s="409"/>
      <c r="S1550" s="44"/>
      <c r="T1550" s="44"/>
      <c r="U1550" s="44"/>
      <c r="V1550" s="44"/>
      <c r="W1550" s="44"/>
      <c r="X1550" s="44"/>
      <c r="Y1550" s="44"/>
      <c r="Z1550" s="44"/>
      <c r="AA1550" s="44"/>
      <c r="AB1550" s="44"/>
      <c r="AC1550" s="44"/>
      <c r="AD1550" s="44"/>
      <c r="AP1550"/>
      <c r="AQ1550"/>
      <c r="AX1550"/>
    </row>
    <row r="1551" spans="18:50">
      <c r="R1551" s="409"/>
      <c r="S1551" s="44"/>
      <c r="T1551" s="44"/>
      <c r="U1551" s="44"/>
      <c r="V1551" s="44"/>
      <c r="W1551" s="44"/>
      <c r="X1551" s="44"/>
      <c r="Y1551" s="44"/>
      <c r="Z1551" s="44"/>
      <c r="AA1551" s="44"/>
      <c r="AB1551" s="44"/>
      <c r="AC1551" s="44"/>
      <c r="AD1551" s="44"/>
      <c r="AP1551"/>
      <c r="AQ1551"/>
      <c r="AX1551"/>
    </row>
    <row r="1552" spans="18:50">
      <c r="R1552" s="409"/>
      <c r="S1552" s="44"/>
      <c r="T1552" s="44"/>
      <c r="U1552" s="44"/>
      <c r="V1552" s="44"/>
      <c r="W1552" s="44"/>
      <c r="X1552" s="44"/>
      <c r="Y1552" s="44"/>
      <c r="Z1552" s="44"/>
      <c r="AA1552" s="44"/>
      <c r="AB1552" s="44"/>
      <c r="AC1552" s="44"/>
      <c r="AD1552" s="44"/>
      <c r="AP1552"/>
      <c r="AQ1552"/>
      <c r="AX1552"/>
    </row>
    <row r="1553" spans="18:50">
      <c r="R1553" s="409"/>
      <c r="S1553" s="44"/>
      <c r="T1553" s="44"/>
      <c r="U1553" s="44"/>
      <c r="V1553" s="44"/>
      <c r="W1553" s="44"/>
      <c r="X1553" s="44"/>
      <c r="Y1553" s="44"/>
      <c r="Z1553" s="44"/>
      <c r="AA1553" s="44"/>
      <c r="AB1553" s="44"/>
      <c r="AC1553" s="44"/>
      <c r="AD1553" s="44"/>
      <c r="AP1553"/>
      <c r="AQ1553"/>
      <c r="AX1553"/>
    </row>
    <row r="1554" spans="18:50">
      <c r="R1554" s="409"/>
      <c r="S1554" s="44"/>
      <c r="T1554" s="44"/>
      <c r="U1554" s="44"/>
      <c r="V1554" s="44"/>
      <c r="W1554" s="44"/>
      <c r="X1554" s="44"/>
      <c r="Y1554" s="44"/>
      <c r="Z1554" s="44"/>
      <c r="AA1554" s="44"/>
      <c r="AB1554" s="44"/>
      <c r="AC1554" s="44"/>
      <c r="AD1554" s="44"/>
      <c r="AP1554"/>
      <c r="AQ1554"/>
      <c r="AX1554"/>
    </row>
    <row r="1555" spans="18:50">
      <c r="R1555" s="409"/>
      <c r="S1555" s="44"/>
      <c r="T1555" s="44"/>
      <c r="U1555" s="44"/>
      <c r="V1555" s="44"/>
      <c r="W1555" s="44"/>
      <c r="X1555" s="44"/>
      <c r="Y1555" s="44"/>
      <c r="Z1555" s="44"/>
      <c r="AA1555" s="44"/>
      <c r="AB1555" s="44"/>
      <c r="AC1555" s="44"/>
      <c r="AD1555" s="44"/>
      <c r="AP1555"/>
      <c r="AQ1555"/>
      <c r="AX1555"/>
    </row>
    <row r="1556" spans="18:50">
      <c r="R1556" s="409"/>
      <c r="S1556" s="44"/>
      <c r="T1556" s="44"/>
      <c r="U1556" s="44"/>
      <c r="V1556" s="44"/>
      <c r="W1556" s="44"/>
      <c r="X1556" s="44"/>
      <c r="Y1556" s="44"/>
      <c r="Z1556" s="44"/>
      <c r="AA1556" s="44"/>
      <c r="AB1556" s="44"/>
      <c r="AC1556" s="44"/>
      <c r="AD1556" s="44"/>
      <c r="AP1556"/>
      <c r="AQ1556"/>
      <c r="AX1556"/>
    </row>
    <row r="1557" spans="18:50">
      <c r="R1557" s="409"/>
      <c r="S1557" s="44"/>
      <c r="T1557" s="44"/>
      <c r="U1557" s="44"/>
      <c r="V1557" s="44"/>
      <c r="W1557" s="44"/>
      <c r="X1557" s="44"/>
      <c r="Y1557" s="44"/>
      <c r="Z1557" s="44"/>
      <c r="AA1557" s="44"/>
      <c r="AB1557" s="44"/>
      <c r="AC1557" s="44"/>
      <c r="AD1557" s="44"/>
      <c r="AP1557"/>
      <c r="AQ1557"/>
      <c r="AX1557"/>
    </row>
    <row r="1558" spans="18:50">
      <c r="R1558" s="409"/>
      <c r="S1558" s="44"/>
      <c r="T1558" s="44"/>
      <c r="U1558" s="44"/>
      <c r="V1558" s="44"/>
      <c r="W1558" s="44"/>
      <c r="X1558" s="44"/>
      <c r="Y1558" s="44"/>
      <c r="Z1558" s="44"/>
      <c r="AA1558" s="44"/>
      <c r="AB1558" s="44"/>
      <c r="AC1558" s="44"/>
      <c r="AD1558" s="44"/>
      <c r="AP1558"/>
      <c r="AQ1558"/>
      <c r="AX1558"/>
    </row>
    <row r="1559" spans="18:50">
      <c r="R1559" s="409"/>
      <c r="S1559" s="44"/>
      <c r="T1559" s="44"/>
      <c r="U1559" s="44"/>
      <c r="V1559" s="44"/>
      <c r="W1559" s="44"/>
      <c r="X1559" s="44"/>
      <c r="Y1559" s="44"/>
      <c r="Z1559" s="44"/>
      <c r="AA1559" s="44"/>
      <c r="AB1559" s="44"/>
      <c r="AC1559" s="44"/>
      <c r="AD1559" s="44"/>
      <c r="AP1559"/>
      <c r="AQ1559"/>
      <c r="AX1559"/>
    </row>
    <row r="1560" spans="18:50">
      <c r="R1560" s="409"/>
      <c r="S1560" s="44"/>
      <c r="T1560" s="44"/>
      <c r="U1560" s="44"/>
      <c r="V1560" s="44"/>
      <c r="W1560" s="44"/>
      <c r="X1560" s="44"/>
      <c r="Y1560" s="44"/>
      <c r="Z1560" s="44"/>
      <c r="AA1560" s="44"/>
      <c r="AB1560" s="44"/>
      <c r="AC1560" s="44"/>
      <c r="AD1560" s="44"/>
      <c r="AP1560"/>
      <c r="AQ1560"/>
      <c r="AX1560"/>
    </row>
    <row r="1561" spans="18:50">
      <c r="R1561" s="409"/>
      <c r="S1561" s="44"/>
      <c r="T1561" s="44"/>
      <c r="U1561" s="44"/>
      <c r="V1561" s="44"/>
      <c r="W1561" s="44"/>
      <c r="X1561" s="44"/>
      <c r="Y1561" s="44"/>
      <c r="Z1561" s="44"/>
      <c r="AA1561" s="44"/>
      <c r="AB1561" s="44"/>
      <c r="AC1561" s="44"/>
      <c r="AD1561" s="44"/>
      <c r="AP1561"/>
      <c r="AQ1561"/>
      <c r="AX1561"/>
    </row>
    <row r="1562" spans="18:50">
      <c r="R1562" s="409"/>
      <c r="S1562" s="44"/>
      <c r="T1562" s="44"/>
      <c r="U1562" s="44"/>
      <c r="V1562" s="44"/>
      <c r="W1562" s="44"/>
      <c r="X1562" s="44"/>
      <c r="Y1562" s="44"/>
      <c r="Z1562" s="44"/>
      <c r="AA1562" s="44"/>
      <c r="AB1562" s="44"/>
      <c r="AC1562" s="44"/>
      <c r="AD1562" s="44"/>
      <c r="AP1562"/>
      <c r="AQ1562"/>
      <c r="AX1562"/>
    </row>
    <row r="1563" spans="18:50">
      <c r="R1563" s="409"/>
      <c r="S1563" s="44"/>
      <c r="T1563" s="44"/>
      <c r="U1563" s="44"/>
      <c r="V1563" s="44"/>
      <c r="W1563" s="44"/>
      <c r="X1563" s="44"/>
      <c r="Y1563" s="44"/>
      <c r="Z1563" s="44"/>
      <c r="AA1563" s="44"/>
      <c r="AB1563" s="44"/>
      <c r="AC1563" s="44"/>
      <c r="AD1563" s="44"/>
      <c r="AP1563"/>
      <c r="AQ1563"/>
      <c r="AX1563"/>
    </row>
    <row r="1564" spans="18:50">
      <c r="R1564" s="409"/>
      <c r="S1564" s="44"/>
      <c r="T1564" s="44"/>
      <c r="U1564" s="44"/>
      <c r="V1564" s="44"/>
      <c r="W1564" s="44"/>
      <c r="X1564" s="44"/>
      <c r="Y1564" s="44"/>
      <c r="Z1564" s="44"/>
      <c r="AA1564" s="44"/>
      <c r="AB1564" s="44"/>
      <c r="AC1564" s="44"/>
      <c r="AD1564" s="44"/>
      <c r="AP1564"/>
      <c r="AQ1564"/>
      <c r="AX1564"/>
    </row>
    <row r="1565" spans="18:50">
      <c r="R1565" s="409"/>
      <c r="S1565" s="44"/>
      <c r="T1565" s="44"/>
      <c r="U1565" s="44"/>
      <c r="V1565" s="44"/>
      <c r="W1565" s="44"/>
      <c r="X1565" s="44"/>
      <c r="Y1565" s="44"/>
      <c r="Z1565" s="44"/>
      <c r="AA1565" s="44"/>
      <c r="AB1565" s="44"/>
      <c r="AC1565" s="44"/>
      <c r="AD1565" s="44"/>
      <c r="AP1565"/>
      <c r="AQ1565"/>
      <c r="AX1565"/>
    </row>
    <row r="1566" spans="18:50">
      <c r="R1566" s="409"/>
      <c r="S1566" s="44"/>
      <c r="T1566" s="44"/>
      <c r="U1566" s="44"/>
      <c r="V1566" s="44"/>
      <c r="W1566" s="44"/>
      <c r="X1566" s="44"/>
      <c r="Y1566" s="44"/>
      <c r="Z1566" s="44"/>
      <c r="AA1566" s="44"/>
      <c r="AB1566" s="44"/>
      <c r="AC1566" s="44"/>
      <c r="AD1566" s="44"/>
      <c r="AP1566"/>
      <c r="AQ1566"/>
      <c r="AX1566"/>
    </row>
    <row r="1567" spans="18:50">
      <c r="R1567" s="409"/>
      <c r="S1567" s="44"/>
      <c r="T1567" s="44"/>
      <c r="U1567" s="44"/>
      <c r="V1567" s="44"/>
      <c r="W1567" s="44"/>
      <c r="X1567" s="44"/>
      <c r="Y1567" s="44"/>
      <c r="Z1567" s="44"/>
      <c r="AA1567" s="44"/>
      <c r="AB1567" s="44"/>
      <c r="AC1567" s="44"/>
      <c r="AD1567" s="44"/>
      <c r="AP1567"/>
      <c r="AQ1567"/>
      <c r="AX1567"/>
    </row>
    <row r="1568" spans="18:50">
      <c r="R1568" s="409"/>
      <c r="S1568" s="44"/>
      <c r="T1568" s="44"/>
      <c r="U1568" s="44"/>
      <c r="V1568" s="44"/>
      <c r="W1568" s="44"/>
      <c r="X1568" s="44"/>
      <c r="Y1568" s="44"/>
      <c r="Z1568" s="44"/>
      <c r="AA1568" s="44"/>
      <c r="AB1568" s="44"/>
      <c r="AC1568" s="44"/>
      <c r="AD1568" s="44"/>
      <c r="AP1568"/>
      <c r="AQ1568"/>
      <c r="AX1568"/>
    </row>
    <row r="1569" spans="18:50">
      <c r="R1569" s="409"/>
      <c r="S1569" s="44"/>
      <c r="T1569" s="44"/>
      <c r="U1569" s="44"/>
      <c r="V1569" s="44"/>
      <c r="W1569" s="44"/>
      <c r="X1569" s="44"/>
      <c r="Y1569" s="44"/>
      <c r="Z1569" s="44"/>
      <c r="AA1569" s="44"/>
      <c r="AB1569" s="44"/>
      <c r="AC1569" s="44"/>
      <c r="AD1569" s="44"/>
      <c r="AP1569"/>
      <c r="AQ1569"/>
      <c r="AX1569"/>
    </row>
    <row r="1570" spans="18:50">
      <c r="R1570" s="409"/>
      <c r="S1570" s="44"/>
      <c r="T1570" s="44"/>
      <c r="U1570" s="44"/>
      <c r="V1570" s="44"/>
      <c r="W1570" s="44"/>
      <c r="X1570" s="44"/>
      <c r="Y1570" s="44"/>
      <c r="Z1570" s="44"/>
      <c r="AA1570" s="44"/>
      <c r="AB1570" s="44"/>
      <c r="AC1570" s="44"/>
      <c r="AD1570" s="44"/>
      <c r="AP1570"/>
      <c r="AQ1570"/>
      <c r="AX1570"/>
    </row>
    <row r="1571" spans="18:50">
      <c r="R1571" s="409"/>
      <c r="S1571" s="44"/>
      <c r="T1571" s="44"/>
      <c r="U1571" s="44"/>
      <c r="V1571" s="44"/>
      <c r="W1571" s="44"/>
      <c r="X1571" s="44"/>
      <c r="Y1571" s="44"/>
      <c r="Z1571" s="44"/>
      <c r="AA1571" s="44"/>
      <c r="AB1571" s="44"/>
      <c r="AC1571" s="44"/>
      <c r="AD1571" s="44"/>
      <c r="AP1571"/>
      <c r="AQ1571"/>
      <c r="AX1571"/>
    </row>
    <row r="1572" spans="18:50">
      <c r="R1572" s="409"/>
      <c r="S1572" s="44"/>
      <c r="T1572" s="44"/>
      <c r="U1572" s="44"/>
      <c r="V1572" s="44"/>
      <c r="W1572" s="44"/>
      <c r="X1572" s="44"/>
      <c r="Y1572" s="44"/>
      <c r="Z1572" s="44"/>
      <c r="AA1572" s="44"/>
      <c r="AB1572" s="44"/>
      <c r="AC1572" s="44"/>
      <c r="AD1572" s="44"/>
      <c r="AP1572"/>
      <c r="AQ1572"/>
      <c r="AX1572"/>
    </row>
    <row r="1573" spans="18:50">
      <c r="R1573" s="409"/>
      <c r="S1573" s="44"/>
      <c r="T1573" s="44"/>
      <c r="U1573" s="44"/>
      <c r="V1573" s="44"/>
      <c r="W1573" s="44"/>
      <c r="X1573" s="44"/>
      <c r="Y1573" s="44"/>
      <c r="Z1573" s="44"/>
      <c r="AA1573" s="44"/>
      <c r="AB1573" s="44"/>
      <c r="AC1573" s="44"/>
      <c r="AD1573" s="44"/>
      <c r="AP1573"/>
      <c r="AQ1573"/>
      <c r="AX1573"/>
    </row>
    <row r="1574" spans="18:50">
      <c r="R1574" s="409"/>
      <c r="S1574" s="44"/>
      <c r="T1574" s="44"/>
      <c r="U1574" s="44"/>
      <c r="V1574" s="44"/>
      <c r="W1574" s="44"/>
      <c r="X1574" s="44"/>
      <c r="Y1574" s="44"/>
      <c r="Z1574" s="44"/>
      <c r="AA1574" s="44"/>
      <c r="AB1574" s="44"/>
      <c r="AC1574" s="44"/>
      <c r="AD1574" s="44"/>
      <c r="AP1574"/>
      <c r="AQ1574"/>
      <c r="AX1574"/>
    </row>
    <row r="1575" spans="18:50">
      <c r="R1575" s="409"/>
      <c r="S1575" s="44"/>
      <c r="T1575" s="44"/>
      <c r="U1575" s="44"/>
      <c r="V1575" s="44"/>
      <c r="W1575" s="44"/>
      <c r="X1575" s="44"/>
      <c r="Y1575" s="44"/>
      <c r="Z1575" s="44"/>
      <c r="AA1575" s="44"/>
      <c r="AB1575" s="44"/>
      <c r="AC1575" s="44"/>
      <c r="AD1575" s="44"/>
      <c r="AP1575"/>
      <c r="AQ1575"/>
      <c r="AX1575"/>
    </row>
    <row r="1576" spans="18:50">
      <c r="R1576" s="409"/>
      <c r="S1576" s="44"/>
      <c r="T1576" s="44"/>
      <c r="U1576" s="44"/>
      <c r="V1576" s="44"/>
      <c r="W1576" s="44"/>
      <c r="X1576" s="44"/>
      <c r="Y1576" s="44"/>
      <c r="Z1576" s="44"/>
      <c r="AA1576" s="44"/>
      <c r="AB1576" s="44"/>
      <c r="AC1576" s="44"/>
      <c r="AD1576" s="44"/>
      <c r="AP1576"/>
      <c r="AQ1576"/>
      <c r="AX1576"/>
    </row>
    <row r="1577" spans="18:50">
      <c r="R1577" s="409"/>
      <c r="S1577" s="44"/>
      <c r="T1577" s="44"/>
      <c r="U1577" s="44"/>
      <c r="V1577" s="44"/>
      <c r="W1577" s="44"/>
      <c r="X1577" s="44"/>
      <c r="Y1577" s="44"/>
      <c r="Z1577" s="44"/>
      <c r="AA1577" s="44"/>
      <c r="AB1577" s="44"/>
      <c r="AC1577" s="44"/>
      <c r="AD1577" s="44"/>
      <c r="AP1577"/>
      <c r="AQ1577"/>
      <c r="AX1577"/>
    </row>
    <row r="1578" spans="18:50">
      <c r="R1578" s="409"/>
      <c r="S1578" s="44"/>
      <c r="T1578" s="44"/>
      <c r="U1578" s="44"/>
      <c r="V1578" s="44"/>
      <c r="W1578" s="44"/>
      <c r="X1578" s="44"/>
      <c r="Y1578" s="44"/>
      <c r="Z1578" s="44"/>
      <c r="AA1578" s="44"/>
      <c r="AB1578" s="44"/>
      <c r="AC1578" s="44"/>
      <c r="AD1578" s="44"/>
      <c r="AP1578"/>
      <c r="AQ1578"/>
      <c r="AX1578"/>
    </row>
    <row r="1579" spans="18:50">
      <c r="R1579" s="409"/>
      <c r="S1579" s="44"/>
      <c r="T1579" s="44"/>
      <c r="U1579" s="44"/>
      <c r="V1579" s="44"/>
      <c r="W1579" s="44"/>
      <c r="X1579" s="44"/>
      <c r="Y1579" s="44"/>
      <c r="Z1579" s="44"/>
      <c r="AA1579" s="44"/>
      <c r="AB1579" s="44"/>
      <c r="AC1579" s="44"/>
      <c r="AD1579" s="44"/>
      <c r="AP1579"/>
      <c r="AQ1579"/>
      <c r="AX1579"/>
    </row>
    <row r="1580" spans="18:50">
      <c r="R1580" s="409"/>
      <c r="S1580" s="44"/>
      <c r="T1580" s="44"/>
      <c r="U1580" s="44"/>
      <c r="V1580" s="44"/>
      <c r="W1580" s="44"/>
      <c r="X1580" s="44"/>
      <c r="Y1580" s="44"/>
      <c r="Z1580" s="44"/>
      <c r="AA1580" s="44"/>
      <c r="AB1580" s="44"/>
      <c r="AC1580" s="44"/>
      <c r="AD1580" s="44"/>
      <c r="AP1580"/>
      <c r="AQ1580"/>
      <c r="AX1580"/>
    </row>
    <row r="1581" spans="18:50">
      <c r="R1581" s="409"/>
      <c r="S1581" s="44"/>
      <c r="T1581" s="44"/>
      <c r="U1581" s="44"/>
      <c r="V1581" s="44"/>
      <c r="W1581" s="44"/>
      <c r="X1581" s="44"/>
      <c r="Y1581" s="44"/>
      <c r="Z1581" s="44"/>
      <c r="AA1581" s="44"/>
      <c r="AB1581" s="44"/>
      <c r="AC1581" s="44"/>
      <c r="AD1581" s="44"/>
      <c r="AP1581"/>
      <c r="AQ1581"/>
      <c r="AX1581"/>
    </row>
    <row r="1582" spans="18:50">
      <c r="R1582" s="409"/>
      <c r="S1582" s="44"/>
      <c r="T1582" s="44"/>
      <c r="U1582" s="44"/>
      <c r="V1582" s="44"/>
      <c r="W1582" s="44"/>
      <c r="X1582" s="44"/>
      <c r="Y1582" s="44"/>
      <c r="Z1582" s="44"/>
      <c r="AA1582" s="44"/>
      <c r="AB1582" s="44"/>
      <c r="AC1582" s="44"/>
      <c r="AD1582" s="44"/>
      <c r="AP1582"/>
      <c r="AQ1582"/>
      <c r="AX1582"/>
    </row>
    <row r="1583" spans="18:50">
      <c r="R1583" s="409"/>
      <c r="S1583" s="44"/>
      <c r="T1583" s="44"/>
      <c r="U1583" s="44"/>
      <c r="V1583" s="44"/>
      <c r="W1583" s="44"/>
      <c r="X1583" s="44"/>
      <c r="Y1583" s="44"/>
      <c r="Z1583" s="44"/>
      <c r="AA1583" s="44"/>
      <c r="AB1583" s="44"/>
      <c r="AC1583" s="44"/>
      <c r="AD1583" s="44"/>
      <c r="AP1583"/>
      <c r="AQ1583"/>
      <c r="AX1583"/>
    </row>
    <row r="1584" spans="18:50">
      <c r="R1584" s="409"/>
      <c r="S1584" s="44"/>
      <c r="T1584" s="44"/>
      <c r="U1584" s="44"/>
      <c r="V1584" s="44"/>
      <c r="W1584" s="44"/>
      <c r="X1584" s="44"/>
      <c r="Y1584" s="44"/>
      <c r="Z1584" s="44"/>
      <c r="AA1584" s="44"/>
      <c r="AB1584" s="44"/>
      <c r="AC1584" s="44"/>
      <c r="AD1584" s="44"/>
      <c r="AP1584"/>
      <c r="AQ1584"/>
      <c r="AX1584"/>
    </row>
    <row r="1585" spans="18:50">
      <c r="R1585" s="409"/>
      <c r="S1585" s="44"/>
      <c r="T1585" s="44"/>
      <c r="U1585" s="44"/>
      <c r="V1585" s="44"/>
      <c r="W1585" s="44"/>
      <c r="X1585" s="44"/>
      <c r="Y1585" s="44"/>
      <c r="Z1585" s="44"/>
      <c r="AA1585" s="44"/>
      <c r="AB1585" s="44"/>
      <c r="AC1585" s="44"/>
      <c r="AD1585" s="44"/>
      <c r="AP1585"/>
      <c r="AQ1585"/>
      <c r="AX1585"/>
    </row>
    <row r="1586" spans="18:50">
      <c r="R1586" s="409"/>
      <c r="S1586" s="44"/>
      <c r="T1586" s="44"/>
      <c r="U1586" s="44"/>
      <c r="V1586" s="44"/>
      <c r="W1586" s="44"/>
      <c r="X1586" s="44"/>
      <c r="Y1586" s="44"/>
      <c r="Z1586" s="44"/>
      <c r="AA1586" s="44"/>
      <c r="AB1586" s="44"/>
      <c r="AC1586" s="44"/>
      <c r="AD1586" s="44"/>
      <c r="AP1586"/>
      <c r="AQ1586"/>
      <c r="AX1586"/>
    </row>
    <row r="1587" spans="18:50">
      <c r="R1587" s="409"/>
      <c r="S1587" s="44"/>
      <c r="T1587" s="44"/>
      <c r="U1587" s="44"/>
      <c r="V1587" s="44"/>
      <c r="W1587" s="44"/>
      <c r="X1587" s="44"/>
      <c r="Y1587" s="44"/>
      <c r="Z1587" s="44"/>
      <c r="AA1587" s="44"/>
      <c r="AB1587" s="44"/>
      <c r="AC1587" s="44"/>
      <c r="AD1587" s="44"/>
      <c r="AP1587"/>
      <c r="AQ1587"/>
      <c r="AX1587"/>
    </row>
    <row r="1588" spans="18:50">
      <c r="R1588" s="409"/>
      <c r="S1588" s="44"/>
      <c r="T1588" s="44"/>
      <c r="U1588" s="44"/>
      <c r="V1588" s="44"/>
      <c r="W1588" s="44"/>
      <c r="X1588" s="44"/>
      <c r="Y1588" s="44"/>
      <c r="Z1588" s="44"/>
      <c r="AA1588" s="44"/>
      <c r="AB1588" s="44"/>
      <c r="AC1588" s="44"/>
      <c r="AD1588" s="44"/>
      <c r="AP1588"/>
      <c r="AQ1588"/>
      <c r="AX1588"/>
    </row>
    <row r="1589" spans="18:50">
      <c r="R1589" s="409"/>
      <c r="S1589" s="44"/>
      <c r="T1589" s="44"/>
      <c r="U1589" s="44"/>
      <c r="V1589" s="44"/>
      <c r="W1589" s="44"/>
      <c r="X1589" s="44"/>
      <c r="Y1589" s="44"/>
      <c r="Z1589" s="44"/>
      <c r="AA1589" s="44"/>
      <c r="AB1589" s="44"/>
      <c r="AC1589" s="44"/>
      <c r="AD1589" s="44"/>
      <c r="AP1589"/>
      <c r="AQ1589"/>
      <c r="AX1589"/>
    </row>
    <row r="1590" spans="18:50">
      <c r="R1590" s="409"/>
      <c r="S1590" s="44"/>
      <c r="T1590" s="44"/>
      <c r="U1590" s="44"/>
      <c r="V1590" s="44"/>
      <c r="W1590" s="44"/>
      <c r="X1590" s="44"/>
      <c r="Y1590" s="44"/>
      <c r="Z1590" s="44"/>
      <c r="AA1590" s="44"/>
      <c r="AB1590" s="44"/>
      <c r="AC1590" s="44"/>
      <c r="AD1590" s="44"/>
      <c r="AP1590"/>
      <c r="AQ1590"/>
      <c r="AX1590"/>
    </row>
    <row r="1591" spans="18:50">
      <c r="R1591" s="409"/>
      <c r="S1591" s="44"/>
      <c r="T1591" s="44"/>
      <c r="U1591" s="44"/>
      <c r="V1591" s="44"/>
      <c r="W1591" s="44"/>
      <c r="X1591" s="44"/>
      <c r="Y1591" s="44"/>
      <c r="Z1591" s="44"/>
      <c r="AA1591" s="44"/>
      <c r="AB1591" s="44"/>
      <c r="AC1591" s="44"/>
      <c r="AD1591" s="44"/>
      <c r="AP1591"/>
      <c r="AQ1591"/>
      <c r="AX1591"/>
    </row>
    <row r="1592" spans="18:50">
      <c r="R1592" s="409"/>
      <c r="S1592" s="44"/>
      <c r="T1592" s="44"/>
      <c r="U1592" s="44"/>
      <c r="V1592" s="44"/>
      <c r="W1592" s="44"/>
      <c r="X1592" s="44"/>
      <c r="Y1592" s="44"/>
      <c r="Z1592" s="44"/>
      <c r="AA1592" s="44"/>
      <c r="AB1592" s="44"/>
      <c r="AC1592" s="44"/>
      <c r="AD1592" s="44"/>
      <c r="AP1592"/>
      <c r="AQ1592"/>
      <c r="AX1592"/>
    </row>
    <row r="1593" spans="18:50">
      <c r="R1593" s="409"/>
      <c r="S1593" s="44"/>
      <c r="T1593" s="44"/>
      <c r="U1593" s="44"/>
      <c r="V1593" s="44"/>
      <c r="W1593" s="44"/>
      <c r="X1593" s="44"/>
      <c r="Y1593" s="44"/>
      <c r="Z1593" s="44"/>
      <c r="AA1593" s="44"/>
      <c r="AB1593" s="44"/>
      <c r="AC1593" s="44"/>
      <c r="AD1593" s="44"/>
      <c r="AP1593"/>
      <c r="AQ1593"/>
      <c r="AX1593"/>
    </row>
    <row r="1594" spans="18:50">
      <c r="R1594" s="409"/>
      <c r="S1594" s="44"/>
      <c r="T1594" s="44"/>
      <c r="U1594" s="44"/>
      <c r="V1594" s="44"/>
      <c r="W1594" s="44"/>
      <c r="X1594" s="44"/>
      <c r="Y1594" s="44"/>
      <c r="Z1594" s="44"/>
      <c r="AA1594" s="44"/>
      <c r="AB1594" s="44"/>
      <c r="AC1594" s="44"/>
      <c r="AD1594" s="44"/>
      <c r="AP1594"/>
      <c r="AQ1594"/>
      <c r="AX1594"/>
    </row>
    <row r="1595" spans="18:50">
      <c r="R1595" s="409"/>
      <c r="S1595" s="44"/>
      <c r="T1595" s="44"/>
      <c r="U1595" s="44"/>
      <c r="V1595" s="44"/>
      <c r="W1595" s="44"/>
      <c r="X1595" s="44"/>
      <c r="Y1595" s="44"/>
      <c r="Z1595" s="44"/>
      <c r="AA1595" s="44"/>
      <c r="AB1595" s="44"/>
      <c r="AC1595" s="44"/>
      <c r="AD1595" s="44"/>
      <c r="AP1595"/>
      <c r="AQ1595"/>
      <c r="AX1595"/>
    </row>
    <row r="1596" spans="18:50">
      <c r="R1596" s="409"/>
      <c r="S1596" s="44"/>
      <c r="T1596" s="44"/>
      <c r="U1596" s="44"/>
      <c r="V1596" s="44"/>
      <c r="W1596" s="44"/>
      <c r="X1596" s="44"/>
      <c r="Y1596" s="44"/>
      <c r="Z1596" s="44"/>
      <c r="AA1596" s="44"/>
      <c r="AB1596" s="44"/>
      <c r="AC1596" s="44"/>
      <c r="AD1596" s="44"/>
      <c r="AP1596"/>
      <c r="AQ1596"/>
      <c r="AX1596"/>
    </row>
    <row r="1597" spans="18:50">
      <c r="R1597" s="409"/>
      <c r="S1597" s="44"/>
      <c r="T1597" s="44"/>
      <c r="U1597" s="44"/>
      <c r="V1597" s="44"/>
      <c r="W1597" s="44"/>
      <c r="X1597" s="44"/>
      <c r="Y1597" s="44"/>
      <c r="Z1597" s="44"/>
      <c r="AA1597" s="44"/>
      <c r="AB1597" s="44"/>
      <c r="AC1597" s="44"/>
      <c r="AD1597" s="44"/>
      <c r="AP1597"/>
      <c r="AQ1597"/>
      <c r="AX1597"/>
    </row>
    <row r="1598" spans="18:50">
      <c r="R1598" s="409"/>
      <c r="S1598" s="44"/>
      <c r="T1598" s="44"/>
      <c r="U1598" s="44"/>
      <c r="V1598" s="44"/>
      <c r="W1598" s="44"/>
      <c r="X1598" s="44"/>
      <c r="Y1598" s="44"/>
      <c r="Z1598" s="44"/>
      <c r="AA1598" s="44"/>
      <c r="AB1598" s="44"/>
      <c r="AC1598" s="44"/>
      <c r="AD1598" s="44"/>
      <c r="AP1598"/>
      <c r="AQ1598"/>
      <c r="AX1598"/>
    </row>
    <row r="1599" spans="18:50">
      <c r="R1599" s="409"/>
      <c r="S1599" s="44"/>
      <c r="T1599" s="44"/>
      <c r="U1599" s="44"/>
      <c r="V1599" s="44"/>
      <c r="W1599" s="44"/>
      <c r="X1599" s="44"/>
      <c r="Y1599" s="44"/>
      <c r="Z1599" s="44"/>
      <c r="AA1599" s="44"/>
      <c r="AB1599" s="44"/>
      <c r="AC1599" s="44"/>
      <c r="AD1599" s="44"/>
      <c r="AP1599"/>
      <c r="AQ1599"/>
      <c r="AX1599"/>
    </row>
    <row r="1600" spans="18:50">
      <c r="R1600" s="409"/>
      <c r="S1600" s="44"/>
      <c r="T1600" s="44"/>
      <c r="U1600" s="44"/>
      <c r="V1600" s="44"/>
      <c r="W1600" s="44"/>
      <c r="X1600" s="44"/>
      <c r="Y1600" s="44"/>
      <c r="Z1600" s="44"/>
      <c r="AA1600" s="44"/>
      <c r="AB1600" s="44"/>
      <c r="AC1600" s="44"/>
      <c r="AD1600" s="44"/>
      <c r="AP1600"/>
      <c r="AQ1600"/>
      <c r="AX1600"/>
    </row>
    <row r="1601" spans="18:50">
      <c r="R1601" s="409"/>
      <c r="S1601" s="44"/>
      <c r="T1601" s="44"/>
      <c r="U1601" s="44"/>
      <c r="V1601" s="44"/>
      <c r="W1601" s="44"/>
      <c r="X1601" s="44"/>
      <c r="Y1601" s="44"/>
      <c r="Z1601" s="44"/>
      <c r="AA1601" s="44"/>
      <c r="AB1601" s="44"/>
      <c r="AC1601" s="44"/>
      <c r="AD1601" s="44"/>
      <c r="AP1601"/>
      <c r="AQ1601"/>
      <c r="AX1601"/>
    </row>
    <row r="1602" spans="18:50">
      <c r="R1602" s="409"/>
      <c r="S1602" s="44"/>
      <c r="T1602" s="44"/>
      <c r="U1602" s="44"/>
      <c r="V1602" s="44"/>
      <c r="W1602" s="44"/>
      <c r="X1602" s="44"/>
      <c r="Y1602" s="44"/>
      <c r="Z1602" s="44"/>
      <c r="AA1602" s="44"/>
      <c r="AB1602" s="44"/>
      <c r="AC1602" s="44"/>
      <c r="AD1602" s="44"/>
      <c r="AP1602"/>
      <c r="AQ1602"/>
      <c r="AX1602"/>
    </row>
    <row r="1603" spans="18:50">
      <c r="R1603" s="409"/>
      <c r="S1603" s="44"/>
      <c r="T1603" s="44"/>
      <c r="U1603" s="44"/>
      <c r="V1603" s="44"/>
      <c r="W1603" s="44"/>
      <c r="X1603" s="44"/>
      <c r="Y1603" s="44"/>
      <c r="Z1603" s="44"/>
      <c r="AA1603" s="44"/>
      <c r="AB1603" s="44"/>
      <c r="AC1603" s="44"/>
      <c r="AD1603" s="44"/>
      <c r="AP1603"/>
      <c r="AQ1603"/>
      <c r="AX1603"/>
    </row>
    <row r="1604" spans="18:50">
      <c r="R1604" s="409"/>
      <c r="S1604" s="44"/>
      <c r="T1604" s="44"/>
      <c r="U1604" s="44"/>
      <c r="V1604" s="44"/>
      <c r="W1604" s="44"/>
      <c r="X1604" s="44"/>
      <c r="Y1604" s="44"/>
      <c r="Z1604" s="44"/>
      <c r="AA1604" s="44"/>
      <c r="AB1604" s="44"/>
      <c r="AC1604" s="44"/>
      <c r="AD1604" s="44"/>
      <c r="AP1604"/>
      <c r="AQ1604"/>
      <c r="AX1604"/>
    </row>
    <row r="1605" spans="18:50">
      <c r="R1605" s="409"/>
      <c r="S1605" s="44"/>
      <c r="T1605" s="44"/>
      <c r="U1605" s="44"/>
      <c r="V1605" s="44"/>
      <c r="W1605" s="44"/>
      <c r="X1605" s="44"/>
      <c r="Y1605" s="44"/>
      <c r="Z1605" s="44"/>
      <c r="AA1605" s="44"/>
      <c r="AB1605" s="44"/>
      <c r="AC1605" s="44"/>
      <c r="AD1605" s="44"/>
      <c r="AP1605"/>
      <c r="AQ1605"/>
      <c r="AX1605"/>
    </row>
    <row r="1606" spans="18:50">
      <c r="R1606" s="409"/>
      <c r="S1606" s="44"/>
      <c r="T1606" s="44"/>
      <c r="U1606" s="44"/>
      <c r="V1606" s="44"/>
      <c r="W1606" s="44"/>
      <c r="X1606" s="44"/>
      <c r="Y1606" s="44"/>
      <c r="Z1606" s="44"/>
      <c r="AA1606" s="44"/>
      <c r="AB1606" s="44"/>
      <c r="AC1606" s="44"/>
      <c r="AD1606" s="44"/>
      <c r="AP1606"/>
      <c r="AQ1606"/>
      <c r="AX1606"/>
    </row>
    <row r="1607" spans="18:50">
      <c r="R1607" s="409"/>
      <c r="S1607" s="44"/>
      <c r="T1607" s="44"/>
      <c r="U1607" s="44"/>
      <c r="V1607" s="44"/>
      <c r="W1607" s="44"/>
      <c r="X1607" s="44"/>
      <c r="Y1607" s="44"/>
      <c r="Z1607" s="44"/>
      <c r="AA1607" s="44"/>
      <c r="AB1607" s="44"/>
      <c r="AC1607" s="44"/>
      <c r="AD1607" s="44"/>
      <c r="AP1607"/>
      <c r="AQ1607"/>
      <c r="AX1607"/>
    </row>
    <row r="1608" spans="18:50">
      <c r="R1608" s="409"/>
      <c r="S1608" s="44"/>
      <c r="T1608" s="44"/>
      <c r="U1608" s="44"/>
      <c r="V1608" s="44"/>
      <c r="W1608" s="44"/>
      <c r="X1608" s="44"/>
      <c r="Y1608" s="44"/>
      <c r="Z1608" s="44"/>
      <c r="AA1608" s="44"/>
      <c r="AB1608" s="44"/>
      <c r="AC1608" s="44"/>
      <c r="AD1608" s="44"/>
      <c r="AP1608"/>
      <c r="AQ1608"/>
      <c r="AX1608"/>
    </row>
    <row r="1609" spans="18:50">
      <c r="R1609" s="409"/>
      <c r="S1609" s="44"/>
      <c r="T1609" s="44"/>
      <c r="U1609" s="44"/>
      <c r="V1609" s="44"/>
      <c r="W1609" s="44"/>
      <c r="X1609" s="44"/>
      <c r="Y1609" s="44"/>
      <c r="Z1609" s="44"/>
      <c r="AA1609" s="44"/>
      <c r="AB1609" s="44"/>
      <c r="AC1609" s="44"/>
      <c r="AD1609" s="44"/>
      <c r="AP1609"/>
      <c r="AQ1609"/>
      <c r="AX1609"/>
    </row>
    <row r="1610" spans="18:50">
      <c r="R1610" s="409"/>
      <c r="S1610" s="44"/>
      <c r="T1610" s="44"/>
      <c r="U1610" s="44"/>
      <c r="V1610" s="44"/>
      <c r="W1610" s="44"/>
      <c r="X1610" s="44"/>
      <c r="Y1610" s="44"/>
      <c r="Z1610" s="44"/>
      <c r="AA1610" s="44"/>
      <c r="AB1610" s="44"/>
      <c r="AC1610" s="44"/>
      <c r="AD1610" s="44"/>
      <c r="AP1610"/>
      <c r="AQ1610"/>
      <c r="AX1610"/>
    </row>
    <row r="1611" spans="18:50">
      <c r="R1611" s="409"/>
      <c r="S1611" s="44"/>
      <c r="T1611" s="44"/>
      <c r="U1611" s="44"/>
      <c r="V1611" s="44"/>
      <c r="W1611" s="44"/>
      <c r="X1611" s="44"/>
      <c r="Y1611" s="44"/>
      <c r="Z1611" s="44"/>
      <c r="AA1611" s="44"/>
      <c r="AB1611" s="44"/>
      <c r="AC1611" s="44"/>
      <c r="AD1611" s="44"/>
      <c r="AP1611"/>
      <c r="AQ1611"/>
      <c r="AX1611"/>
    </row>
    <row r="1612" spans="18:50">
      <c r="R1612" s="409"/>
      <c r="S1612" s="44"/>
      <c r="T1612" s="44"/>
      <c r="U1612" s="44"/>
      <c r="V1612" s="44"/>
      <c r="W1612" s="44"/>
      <c r="X1612" s="44"/>
      <c r="Y1612" s="44"/>
      <c r="Z1612" s="44"/>
      <c r="AA1612" s="44"/>
      <c r="AB1612" s="44"/>
      <c r="AC1612" s="44"/>
      <c r="AD1612" s="44"/>
      <c r="AP1612"/>
      <c r="AQ1612"/>
      <c r="AX1612"/>
    </row>
    <row r="1613" spans="18:50">
      <c r="R1613" s="409"/>
      <c r="S1613" s="44"/>
      <c r="T1613" s="44"/>
      <c r="U1613" s="44"/>
      <c r="V1613" s="44"/>
      <c r="W1613" s="44"/>
      <c r="X1613" s="44"/>
      <c r="Y1613" s="44"/>
      <c r="Z1613" s="44"/>
      <c r="AA1613" s="44"/>
      <c r="AB1613" s="44"/>
      <c r="AC1613" s="44"/>
      <c r="AD1613" s="44"/>
      <c r="AP1613"/>
      <c r="AQ1613"/>
      <c r="AX1613"/>
    </row>
    <row r="1614" spans="18:50">
      <c r="R1614" s="409"/>
      <c r="S1614" s="44"/>
      <c r="T1614" s="44"/>
      <c r="U1614" s="44"/>
      <c r="V1614" s="44"/>
      <c r="W1614" s="44"/>
      <c r="X1614" s="44"/>
      <c r="Y1614" s="44"/>
      <c r="Z1614" s="44"/>
      <c r="AA1614" s="44"/>
      <c r="AB1614" s="44"/>
      <c r="AC1614" s="44"/>
      <c r="AD1614" s="44"/>
      <c r="AP1614"/>
      <c r="AQ1614"/>
      <c r="AX1614"/>
    </row>
    <row r="1615" spans="18:50">
      <c r="R1615" s="409"/>
      <c r="S1615" s="44"/>
      <c r="T1615" s="44"/>
      <c r="U1615" s="44"/>
      <c r="V1615" s="44"/>
      <c r="W1615" s="44"/>
      <c r="X1615" s="44"/>
      <c r="Y1615" s="44"/>
      <c r="Z1615" s="44"/>
      <c r="AA1615" s="44"/>
      <c r="AB1615" s="44"/>
      <c r="AC1615" s="44"/>
      <c r="AD1615" s="44"/>
      <c r="AP1615"/>
      <c r="AQ1615"/>
      <c r="AX1615"/>
    </row>
    <row r="1616" spans="18:50">
      <c r="R1616" s="409"/>
      <c r="S1616" s="44"/>
      <c r="T1616" s="44"/>
      <c r="U1616" s="44"/>
      <c r="V1616" s="44"/>
      <c r="W1616" s="44"/>
      <c r="X1616" s="44"/>
      <c r="Y1616" s="44"/>
      <c r="Z1616" s="44"/>
      <c r="AA1616" s="44"/>
      <c r="AB1616" s="44"/>
      <c r="AC1616" s="44"/>
      <c r="AD1616" s="44"/>
      <c r="AP1616"/>
      <c r="AQ1616"/>
      <c r="AX1616"/>
    </row>
    <row r="1617" spans="18:50">
      <c r="R1617" s="409"/>
      <c r="S1617" s="44"/>
      <c r="T1617" s="44"/>
      <c r="U1617" s="44"/>
      <c r="V1617" s="44"/>
      <c r="W1617" s="44"/>
      <c r="X1617" s="44"/>
      <c r="Y1617" s="44"/>
      <c r="Z1617" s="44"/>
      <c r="AA1617" s="44"/>
      <c r="AB1617" s="44"/>
      <c r="AC1617" s="44"/>
      <c r="AD1617" s="44"/>
      <c r="AP1617"/>
      <c r="AQ1617"/>
      <c r="AX1617"/>
    </row>
    <row r="1618" spans="18:50">
      <c r="R1618" s="409"/>
      <c r="S1618" s="44"/>
      <c r="T1618" s="44"/>
      <c r="U1618" s="44"/>
      <c r="V1618" s="44"/>
      <c r="W1618" s="44"/>
      <c r="X1618" s="44"/>
      <c r="Y1618" s="44"/>
      <c r="Z1618" s="44"/>
      <c r="AA1618" s="44"/>
      <c r="AB1618" s="44"/>
      <c r="AC1618" s="44"/>
      <c r="AD1618" s="44"/>
      <c r="AP1618"/>
      <c r="AQ1618"/>
      <c r="AX1618"/>
    </row>
    <row r="1619" spans="18:50">
      <c r="R1619" s="409"/>
      <c r="S1619" s="44"/>
      <c r="T1619" s="44"/>
      <c r="U1619" s="44"/>
      <c r="V1619" s="44"/>
      <c r="W1619" s="44"/>
      <c r="X1619" s="44"/>
      <c r="Y1619" s="44"/>
      <c r="Z1619" s="44"/>
      <c r="AA1619" s="44"/>
      <c r="AB1619" s="44"/>
      <c r="AC1619" s="44"/>
      <c r="AD1619" s="44"/>
      <c r="AP1619"/>
      <c r="AQ1619"/>
      <c r="AX1619"/>
    </row>
    <row r="1620" spans="18:50">
      <c r="R1620" s="409"/>
      <c r="S1620" s="44"/>
      <c r="T1620" s="44"/>
      <c r="U1620" s="44"/>
      <c r="V1620" s="44"/>
      <c r="W1620" s="44"/>
      <c r="X1620" s="44"/>
      <c r="Y1620" s="44"/>
      <c r="Z1620" s="44"/>
      <c r="AA1620" s="44"/>
      <c r="AB1620" s="44"/>
      <c r="AC1620" s="44"/>
      <c r="AD1620" s="44"/>
      <c r="AP1620"/>
      <c r="AQ1620"/>
      <c r="AX1620"/>
    </row>
    <row r="1621" spans="18:50">
      <c r="R1621" s="409"/>
      <c r="S1621" s="44"/>
      <c r="T1621" s="44"/>
      <c r="U1621" s="44"/>
      <c r="V1621" s="44"/>
      <c r="W1621" s="44"/>
      <c r="X1621" s="44"/>
      <c r="Y1621" s="44"/>
      <c r="Z1621" s="44"/>
      <c r="AA1621" s="44"/>
      <c r="AB1621" s="44"/>
      <c r="AC1621" s="44"/>
      <c r="AD1621" s="44"/>
      <c r="AP1621"/>
      <c r="AQ1621"/>
      <c r="AX1621"/>
    </row>
    <row r="1622" spans="18:50">
      <c r="R1622" s="409"/>
      <c r="S1622" s="44"/>
      <c r="T1622" s="44"/>
      <c r="U1622" s="44"/>
      <c r="V1622" s="44"/>
      <c r="W1622" s="44"/>
      <c r="X1622" s="44"/>
      <c r="Y1622" s="44"/>
      <c r="Z1622" s="44"/>
      <c r="AA1622" s="44"/>
      <c r="AB1622" s="44"/>
      <c r="AC1622" s="44"/>
      <c r="AD1622" s="44"/>
      <c r="AP1622"/>
      <c r="AQ1622"/>
      <c r="AX1622"/>
    </row>
    <row r="1623" spans="18:50">
      <c r="R1623" s="409"/>
      <c r="S1623" s="44"/>
      <c r="T1623" s="44"/>
      <c r="U1623" s="44"/>
      <c r="V1623" s="44"/>
      <c r="W1623" s="44"/>
      <c r="X1623" s="44"/>
      <c r="Y1623" s="44"/>
      <c r="Z1623" s="44"/>
      <c r="AA1623" s="44"/>
      <c r="AB1623" s="44"/>
      <c r="AC1623" s="44"/>
      <c r="AD1623" s="44"/>
      <c r="AP1623"/>
      <c r="AQ1623"/>
      <c r="AX1623"/>
    </row>
    <row r="1624" spans="18:50">
      <c r="R1624" s="409"/>
      <c r="S1624" s="44"/>
      <c r="T1624" s="44"/>
      <c r="U1624" s="44"/>
      <c r="V1624" s="44"/>
      <c r="W1624" s="44"/>
      <c r="X1624" s="44"/>
      <c r="Y1624" s="44"/>
      <c r="Z1624" s="44"/>
      <c r="AA1624" s="44"/>
      <c r="AB1624" s="44"/>
      <c r="AC1624" s="44"/>
      <c r="AD1624" s="44"/>
      <c r="AP1624"/>
      <c r="AQ1624"/>
      <c r="AX1624"/>
    </row>
    <row r="1625" spans="18:50">
      <c r="R1625" s="409"/>
      <c r="S1625" s="44"/>
      <c r="T1625" s="44"/>
      <c r="U1625" s="44"/>
      <c r="V1625" s="44"/>
      <c r="W1625" s="44"/>
      <c r="X1625" s="44"/>
      <c r="Y1625" s="44"/>
      <c r="Z1625" s="44"/>
      <c r="AA1625" s="44"/>
      <c r="AB1625" s="44"/>
      <c r="AC1625" s="44"/>
      <c r="AD1625" s="44"/>
      <c r="AP1625"/>
      <c r="AQ1625"/>
      <c r="AX1625"/>
    </row>
    <row r="1626" spans="18:50">
      <c r="R1626" s="409"/>
      <c r="S1626" s="44"/>
      <c r="T1626" s="44"/>
      <c r="U1626" s="44"/>
      <c r="V1626" s="44"/>
      <c r="W1626" s="44"/>
      <c r="X1626" s="44"/>
      <c r="Y1626" s="44"/>
      <c r="Z1626" s="44"/>
      <c r="AA1626" s="44"/>
      <c r="AB1626" s="44"/>
      <c r="AC1626" s="44"/>
      <c r="AD1626" s="44"/>
      <c r="AP1626"/>
      <c r="AQ1626"/>
      <c r="AX1626"/>
    </row>
    <row r="1627" spans="18:50">
      <c r="R1627" s="409"/>
      <c r="S1627" s="44"/>
      <c r="T1627" s="44"/>
      <c r="U1627" s="44"/>
      <c r="V1627" s="44"/>
      <c r="W1627" s="44"/>
      <c r="X1627" s="44"/>
      <c r="Y1627" s="44"/>
      <c r="Z1627" s="44"/>
      <c r="AA1627" s="44"/>
      <c r="AB1627" s="44"/>
      <c r="AC1627" s="44"/>
      <c r="AD1627" s="44"/>
      <c r="AP1627"/>
      <c r="AQ1627"/>
      <c r="AX1627"/>
    </row>
    <row r="1628" spans="18:50">
      <c r="R1628" s="409"/>
      <c r="S1628" s="44"/>
      <c r="T1628" s="44"/>
      <c r="U1628" s="44"/>
      <c r="V1628" s="44"/>
      <c r="W1628" s="44"/>
      <c r="X1628" s="44"/>
      <c r="Y1628" s="44"/>
      <c r="Z1628" s="44"/>
      <c r="AA1628" s="44"/>
      <c r="AB1628" s="44"/>
      <c r="AC1628" s="44"/>
      <c r="AD1628" s="44"/>
      <c r="AP1628"/>
      <c r="AQ1628"/>
      <c r="AX1628"/>
    </row>
    <row r="1629" spans="18:50">
      <c r="R1629" s="409"/>
      <c r="S1629" s="44"/>
      <c r="T1629" s="44"/>
      <c r="U1629" s="44"/>
      <c r="V1629" s="44"/>
      <c r="W1629" s="44"/>
      <c r="X1629" s="44"/>
      <c r="Y1629" s="44"/>
      <c r="Z1629" s="44"/>
      <c r="AA1629" s="44"/>
      <c r="AB1629" s="44"/>
      <c r="AC1629" s="44"/>
      <c r="AD1629" s="44"/>
      <c r="AP1629"/>
      <c r="AQ1629"/>
      <c r="AX1629"/>
    </row>
    <row r="1630" spans="18:50">
      <c r="R1630" s="409"/>
      <c r="S1630" s="44"/>
      <c r="T1630" s="44"/>
      <c r="U1630" s="44"/>
      <c r="V1630" s="44"/>
      <c r="W1630" s="44"/>
      <c r="X1630" s="44"/>
      <c r="Y1630" s="44"/>
      <c r="Z1630" s="44"/>
      <c r="AA1630" s="44"/>
      <c r="AB1630" s="44"/>
      <c r="AC1630" s="44"/>
      <c r="AD1630" s="44"/>
      <c r="AP1630"/>
      <c r="AQ1630"/>
      <c r="AX1630"/>
    </row>
    <row r="1631" spans="18:50">
      <c r="R1631" s="409"/>
      <c r="S1631" s="44"/>
      <c r="T1631" s="44"/>
      <c r="U1631" s="44"/>
      <c r="V1631" s="44"/>
      <c r="W1631" s="44"/>
      <c r="X1631" s="44"/>
      <c r="Y1631" s="44"/>
      <c r="Z1631" s="44"/>
      <c r="AA1631" s="44"/>
      <c r="AB1631" s="44"/>
      <c r="AC1631" s="44"/>
      <c r="AD1631" s="44"/>
      <c r="AP1631"/>
      <c r="AQ1631"/>
      <c r="AX1631"/>
    </row>
    <row r="1632" spans="18:50">
      <c r="R1632" s="409"/>
      <c r="S1632" s="44"/>
      <c r="T1632" s="44"/>
      <c r="U1632" s="44"/>
      <c r="V1632" s="44"/>
      <c r="W1632" s="44"/>
      <c r="X1632" s="44"/>
      <c r="Y1632" s="44"/>
      <c r="Z1632" s="44"/>
      <c r="AA1632" s="44"/>
      <c r="AB1632" s="44"/>
      <c r="AC1632" s="44"/>
      <c r="AD1632" s="44"/>
      <c r="AP1632"/>
      <c r="AQ1632"/>
      <c r="AX1632"/>
    </row>
    <row r="1633" spans="18:50">
      <c r="R1633" s="409"/>
      <c r="S1633" s="44"/>
      <c r="T1633" s="44"/>
      <c r="U1633" s="44"/>
      <c r="V1633" s="44"/>
      <c r="W1633" s="44"/>
      <c r="X1633" s="44"/>
      <c r="Y1633" s="44"/>
      <c r="Z1633" s="44"/>
      <c r="AA1633" s="44"/>
      <c r="AB1633" s="44"/>
      <c r="AC1633" s="44"/>
      <c r="AD1633" s="44"/>
      <c r="AP1633"/>
      <c r="AQ1633"/>
      <c r="AX1633"/>
    </row>
    <row r="1634" spans="18:50">
      <c r="R1634" s="409"/>
      <c r="S1634" s="44"/>
      <c r="T1634" s="44"/>
      <c r="U1634" s="44"/>
      <c r="V1634" s="44"/>
      <c r="W1634" s="44"/>
      <c r="X1634" s="44"/>
      <c r="Y1634" s="44"/>
      <c r="Z1634" s="44"/>
      <c r="AA1634" s="44"/>
      <c r="AB1634" s="44"/>
      <c r="AC1634" s="44"/>
      <c r="AD1634" s="44"/>
      <c r="AP1634"/>
      <c r="AQ1634"/>
      <c r="AX1634"/>
    </row>
    <row r="1635" spans="18:50">
      <c r="R1635" s="409"/>
      <c r="S1635" s="44"/>
      <c r="T1635" s="44"/>
      <c r="U1635" s="44"/>
      <c r="V1635" s="44"/>
      <c r="W1635" s="44"/>
      <c r="X1635" s="44"/>
      <c r="Y1635" s="44"/>
      <c r="Z1635" s="44"/>
      <c r="AA1635" s="44"/>
      <c r="AB1635" s="44"/>
      <c r="AC1635" s="44"/>
      <c r="AD1635" s="44"/>
      <c r="AP1635"/>
      <c r="AQ1635"/>
      <c r="AX1635"/>
    </row>
    <row r="1636" spans="18:50">
      <c r="R1636" s="409"/>
      <c r="S1636" s="44"/>
      <c r="T1636" s="44"/>
      <c r="U1636" s="44"/>
      <c r="V1636" s="44"/>
      <c r="W1636" s="44"/>
      <c r="X1636" s="44"/>
      <c r="Y1636" s="44"/>
      <c r="Z1636" s="44"/>
      <c r="AA1636" s="44"/>
      <c r="AB1636" s="44"/>
      <c r="AC1636" s="44"/>
      <c r="AD1636" s="44"/>
      <c r="AP1636"/>
      <c r="AQ1636"/>
      <c r="AX1636"/>
    </row>
    <row r="1637" spans="18:50">
      <c r="R1637" s="409"/>
      <c r="S1637" s="44"/>
      <c r="T1637" s="44"/>
      <c r="U1637" s="44"/>
      <c r="V1637" s="44"/>
      <c r="W1637" s="44"/>
      <c r="X1637" s="44"/>
      <c r="Y1637" s="44"/>
      <c r="Z1637" s="44"/>
      <c r="AA1637" s="44"/>
      <c r="AB1637" s="44"/>
      <c r="AC1637" s="44"/>
      <c r="AD1637" s="44"/>
      <c r="AP1637"/>
      <c r="AQ1637"/>
      <c r="AX1637"/>
    </row>
    <row r="1638" spans="18:50">
      <c r="R1638" s="409"/>
      <c r="S1638" s="44"/>
      <c r="T1638" s="44"/>
      <c r="U1638" s="44"/>
      <c r="V1638" s="44"/>
      <c r="W1638" s="44"/>
      <c r="X1638" s="44"/>
      <c r="Y1638" s="44"/>
      <c r="Z1638" s="44"/>
      <c r="AA1638" s="44"/>
      <c r="AB1638" s="44"/>
      <c r="AC1638" s="44"/>
      <c r="AD1638" s="44"/>
      <c r="AP1638"/>
      <c r="AQ1638"/>
      <c r="AX1638"/>
    </row>
    <row r="1639" spans="18:50">
      <c r="R1639" s="409"/>
      <c r="S1639" s="44"/>
      <c r="T1639" s="44"/>
      <c r="U1639" s="44"/>
      <c r="V1639" s="44"/>
      <c r="W1639" s="44"/>
      <c r="X1639" s="44"/>
      <c r="Y1639" s="44"/>
      <c r="Z1639" s="44"/>
      <c r="AA1639" s="44"/>
      <c r="AB1639" s="44"/>
      <c r="AC1639" s="44"/>
      <c r="AD1639" s="44"/>
      <c r="AP1639"/>
      <c r="AQ1639"/>
      <c r="AX1639"/>
    </row>
    <row r="1640" spans="18:50">
      <c r="R1640" s="409"/>
      <c r="S1640" s="44"/>
      <c r="T1640" s="44"/>
      <c r="U1640" s="44"/>
      <c r="V1640" s="44"/>
      <c r="W1640" s="44"/>
      <c r="X1640" s="44"/>
      <c r="Y1640" s="44"/>
      <c r="Z1640" s="44"/>
      <c r="AA1640" s="44"/>
      <c r="AB1640" s="44"/>
      <c r="AC1640" s="44"/>
      <c r="AD1640" s="44"/>
      <c r="AP1640"/>
      <c r="AQ1640"/>
      <c r="AX1640"/>
    </row>
    <row r="1641" spans="18:50">
      <c r="R1641" s="409"/>
      <c r="S1641" s="44"/>
      <c r="T1641" s="44"/>
      <c r="U1641" s="44"/>
      <c r="V1641" s="44"/>
      <c r="W1641" s="44"/>
      <c r="X1641" s="44"/>
      <c r="Y1641" s="44"/>
      <c r="Z1641" s="44"/>
      <c r="AA1641" s="44"/>
      <c r="AB1641" s="44"/>
      <c r="AC1641" s="44"/>
      <c r="AD1641" s="44"/>
      <c r="AP1641"/>
      <c r="AQ1641"/>
      <c r="AX1641"/>
    </row>
    <row r="1642" spans="18:50">
      <c r="R1642" s="409"/>
      <c r="S1642" s="44"/>
      <c r="T1642" s="44"/>
      <c r="U1642" s="44"/>
      <c r="V1642" s="44"/>
      <c r="W1642" s="44"/>
      <c r="X1642" s="44"/>
      <c r="Y1642" s="44"/>
      <c r="Z1642" s="44"/>
      <c r="AA1642" s="44"/>
      <c r="AB1642" s="44"/>
      <c r="AC1642" s="44"/>
      <c r="AD1642" s="44"/>
      <c r="AP1642"/>
      <c r="AQ1642"/>
      <c r="AX1642"/>
    </row>
    <row r="1643" spans="18:50">
      <c r="R1643" s="409"/>
      <c r="S1643" s="44"/>
      <c r="T1643" s="44"/>
      <c r="U1643" s="44"/>
      <c r="V1643" s="44"/>
      <c r="W1643" s="44"/>
      <c r="X1643" s="44"/>
      <c r="Y1643" s="44"/>
      <c r="Z1643" s="44"/>
      <c r="AA1643" s="44"/>
      <c r="AB1643" s="44"/>
      <c r="AC1643" s="44"/>
      <c r="AD1643" s="44"/>
      <c r="AP1643"/>
      <c r="AQ1643"/>
      <c r="AX1643"/>
    </row>
    <row r="1644" spans="18:50">
      <c r="R1644" s="409"/>
      <c r="S1644" s="44"/>
      <c r="T1644" s="44"/>
      <c r="U1644" s="44"/>
      <c r="V1644" s="44"/>
      <c r="W1644" s="44"/>
      <c r="X1644" s="44"/>
      <c r="Y1644" s="44"/>
      <c r="Z1644" s="44"/>
      <c r="AA1644" s="44"/>
      <c r="AB1644" s="44"/>
      <c r="AC1644" s="44"/>
      <c r="AD1644" s="44"/>
      <c r="AP1644"/>
      <c r="AQ1644"/>
      <c r="AX1644"/>
    </row>
    <row r="1645" spans="18:50">
      <c r="R1645" s="409"/>
      <c r="S1645" s="44"/>
      <c r="T1645" s="44"/>
      <c r="U1645" s="44"/>
      <c r="V1645" s="44"/>
      <c r="W1645" s="44"/>
      <c r="X1645" s="44"/>
      <c r="Y1645" s="44"/>
      <c r="Z1645" s="44"/>
      <c r="AA1645" s="44"/>
      <c r="AB1645" s="44"/>
      <c r="AC1645" s="44"/>
      <c r="AD1645" s="44"/>
      <c r="AP1645"/>
      <c r="AQ1645"/>
      <c r="AX1645"/>
    </row>
    <row r="1646" spans="18:50">
      <c r="R1646" s="409"/>
      <c r="S1646" s="44"/>
      <c r="T1646" s="44"/>
      <c r="U1646" s="44"/>
      <c r="V1646" s="44"/>
      <c r="W1646" s="44"/>
      <c r="X1646" s="44"/>
      <c r="Y1646" s="44"/>
      <c r="Z1646" s="44"/>
      <c r="AA1646" s="44"/>
      <c r="AB1646" s="44"/>
      <c r="AC1646" s="44"/>
      <c r="AD1646" s="44"/>
      <c r="AP1646"/>
      <c r="AQ1646"/>
      <c r="AX1646"/>
    </row>
    <row r="1647" spans="18:50">
      <c r="R1647" s="409"/>
      <c r="S1647" s="44"/>
      <c r="T1647" s="44"/>
      <c r="U1647" s="44"/>
      <c r="V1647" s="44"/>
      <c r="W1647" s="44"/>
      <c r="X1647" s="44"/>
      <c r="Y1647" s="44"/>
      <c r="Z1647" s="44"/>
      <c r="AA1647" s="44"/>
      <c r="AB1647" s="44"/>
      <c r="AC1647" s="44"/>
      <c r="AD1647" s="44"/>
      <c r="AP1647"/>
      <c r="AQ1647"/>
      <c r="AX1647"/>
    </row>
    <row r="1648" spans="18:50">
      <c r="R1648" s="409"/>
      <c r="S1648" s="44"/>
      <c r="T1648" s="44"/>
      <c r="U1648" s="44"/>
      <c r="V1648" s="44"/>
      <c r="W1648" s="44"/>
      <c r="X1648" s="44"/>
      <c r="Y1648" s="44"/>
      <c r="Z1648" s="44"/>
      <c r="AA1648" s="44"/>
      <c r="AB1648" s="44"/>
      <c r="AC1648" s="44"/>
      <c r="AD1648" s="44"/>
      <c r="AP1648"/>
      <c r="AQ1648"/>
      <c r="AX1648"/>
    </row>
    <row r="1649" spans="18:50">
      <c r="R1649" s="409"/>
      <c r="S1649" s="44"/>
      <c r="T1649" s="44"/>
      <c r="U1649" s="44"/>
      <c r="V1649" s="44"/>
      <c r="W1649" s="44"/>
      <c r="X1649" s="44"/>
      <c r="Y1649" s="44"/>
      <c r="Z1649" s="44"/>
      <c r="AA1649" s="44"/>
      <c r="AB1649" s="44"/>
      <c r="AC1649" s="44"/>
      <c r="AD1649" s="44"/>
      <c r="AP1649"/>
      <c r="AQ1649"/>
      <c r="AX1649"/>
    </row>
    <row r="1650" spans="18:50">
      <c r="R1650" s="409"/>
      <c r="S1650" s="44"/>
      <c r="T1650" s="44"/>
      <c r="U1650" s="44"/>
      <c r="V1650" s="44"/>
      <c r="W1650" s="44"/>
      <c r="X1650" s="44"/>
      <c r="Y1650" s="44"/>
      <c r="Z1650" s="44"/>
      <c r="AA1650" s="44"/>
      <c r="AB1650" s="44"/>
      <c r="AC1650" s="44"/>
      <c r="AD1650" s="44"/>
      <c r="AP1650"/>
      <c r="AQ1650"/>
      <c r="AX1650"/>
    </row>
    <row r="1651" spans="18:50">
      <c r="R1651" s="409"/>
      <c r="S1651" s="44"/>
      <c r="T1651" s="44"/>
      <c r="U1651" s="44"/>
      <c r="V1651" s="44"/>
      <c r="W1651" s="44"/>
      <c r="X1651" s="44"/>
      <c r="Y1651" s="44"/>
      <c r="Z1651" s="44"/>
      <c r="AA1651" s="44"/>
      <c r="AB1651" s="44"/>
      <c r="AC1651" s="44"/>
      <c r="AD1651" s="44"/>
      <c r="AP1651"/>
      <c r="AQ1651"/>
      <c r="AX1651"/>
    </row>
    <row r="1652" spans="18:50">
      <c r="R1652" s="409"/>
      <c r="S1652" s="44"/>
      <c r="T1652" s="44"/>
      <c r="U1652" s="44"/>
      <c r="V1652" s="44"/>
      <c r="W1652" s="44"/>
      <c r="X1652" s="44"/>
      <c r="Y1652" s="44"/>
      <c r="Z1652" s="44"/>
      <c r="AA1652" s="44"/>
      <c r="AB1652" s="44"/>
      <c r="AC1652" s="44"/>
      <c r="AD1652" s="44"/>
      <c r="AP1652"/>
      <c r="AQ1652"/>
      <c r="AX1652"/>
    </row>
    <row r="1653" spans="18:50">
      <c r="R1653" s="409"/>
      <c r="S1653" s="44"/>
      <c r="T1653" s="44"/>
      <c r="U1653" s="44"/>
      <c r="V1653" s="44"/>
      <c r="W1653" s="44"/>
      <c r="X1653" s="44"/>
      <c r="Y1653" s="44"/>
      <c r="Z1653" s="44"/>
      <c r="AA1653" s="44"/>
      <c r="AB1653" s="44"/>
      <c r="AC1653" s="44"/>
      <c r="AD1653" s="44"/>
      <c r="AP1653"/>
      <c r="AQ1653"/>
      <c r="AX1653"/>
    </row>
    <row r="1654" spans="18:50">
      <c r="R1654" s="409"/>
      <c r="S1654" s="44"/>
      <c r="T1654" s="44"/>
      <c r="U1654" s="44"/>
      <c r="V1654" s="44"/>
      <c r="W1654" s="44"/>
      <c r="X1654" s="44"/>
      <c r="Y1654" s="44"/>
      <c r="Z1654" s="44"/>
      <c r="AA1654" s="44"/>
      <c r="AB1654" s="44"/>
      <c r="AC1654" s="44"/>
      <c r="AD1654" s="44"/>
      <c r="AP1654"/>
      <c r="AQ1654"/>
      <c r="AX1654"/>
    </row>
    <row r="1655" spans="18:50">
      <c r="R1655" s="409"/>
      <c r="S1655" s="44"/>
      <c r="T1655" s="44"/>
      <c r="U1655" s="44"/>
      <c r="V1655" s="44"/>
      <c r="W1655" s="44"/>
      <c r="X1655" s="44"/>
      <c r="Y1655" s="44"/>
      <c r="Z1655" s="44"/>
      <c r="AA1655" s="44"/>
      <c r="AB1655" s="44"/>
      <c r="AC1655" s="44"/>
      <c r="AD1655" s="44"/>
      <c r="AP1655"/>
      <c r="AQ1655"/>
      <c r="AX1655"/>
    </row>
    <row r="1656" spans="18:50">
      <c r="R1656" s="409"/>
      <c r="S1656" s="44"/>
      <c r="T1656" s="44"/>
      <c r="U1656" s="44"/>
      <c r="V1656" s="44"/>
      <c r="W1656" s="44"/>
      <c r="X1656" s="44"/>
      <c r="Y1656" s="44"/>
      <c r="Z1656" s="44"/>
      <c r="AA1656" s="44"/>
      <c r="AB1656" s="44"/>
      <c r="AC1656" s="44"/>
      <c r="AD1656" s="44"/>
      <c r="AP1656"/>
      <c r="AQ1656"/>
      <c r="AX1656"/>
    </row>
    <row r="1657" spans="18:50">
      <c r="R1657" s="409"/>
      <c r="S1657" s="44"/>
      <c r="T1657" s="44"/>
      <c r="U1657" s="44"/>
      <c r="V1657" s="44"/>
      <c r="W1657" s="44"/>
      <c r="X1657" s="44"/>
      <c r="Y1657" s="44"/>
      <c r="Z1657" s="44"/>
      <c r="AA1657" s="44"/>
      <c r="AB1657" s="44"/>
      <c r="AC1657" s="44"/>
      <c r="AD1657" s="44"/>
      <c r="AP1657"/>
      <c r="AQ1657"/>
      <c r="AX1657"/>
    </row>
    <row r="1658" spans="18:50">
      <c r="R1658" s="409"/>
      <c r="S1658" s="44"/>
      <c r="T1658" s="44"/>
      <c r="U1658" s="44"/>
      <c r="V1658" s="44"/>
      <c r="W1658" s="44"/>
      <c r="X1658" s="44"/>
      <c r="Y1658" s="44"/>
      <c r="Z1658" s="44"/>
      <c r="AA1658" s="44"/>
      <c r="AB1658" s="44"/>
      <c r="AC1658" s="44"/>
      <c r="AD1658" s="44"/>
      <c r="AP1658"/>
      <c r="AQ1658"/>
      <c r="AX1658"/>
    </row>
    <row r="1659" spans="18:50">
      <c r="R1659" s="409"/>
      <c r="S1659" s="44"/>
      <c r="T1659" s="44"/>
      <c r="U1659" s="44"/>
      <c r="V1659" s="44"/>
      <c r="W1659" s="44"/>
      <c r="X1659" s="44"/>
      <c r="Y1659" s="44"/>
      <c r="Z1659" s="44"/>
      <c r="AA1659" s="44"/>
      <c r="AB1659" s="44"/>
      <c r="AC1659" s="44"/>
      <c r="AD1659" s="44"/>
      <c r="AP1659"/>
      <c r="AQ1659"/>
      <c r="AX1659"/>
    </row>
    <row r="1660" spans="18:50">
      <c r="R1660" s="409"/>
      <c r="S1660" s="44"/>
      <c r="T1660" s="44"/>
      <c r="U1660" s="44"/>
      <c r="V1660" s="44"/>
      <c r="W1660" s="44"/>
      <c r="X1660" s="44"/>
      <c r="Y1660" s="44"/>
      <c r="Z1660" s="44"/>
      <c r="AA1660" s="44"/>
      <c r="AB1660" s="44"/>
      <c r="AC1660" s="44"/>
      <c r="AD1660" s="44"/>
      <c r="AP1660"/>
      <c r="AQ1660"/>
      <c r="AX1660"/>
    </row>
    <row r="1661" spans="18:50">
      <c r="R1661" s="409"/>
      <c r="S1661" s="44"/>
      <c r="T1661" s="44"/>
      <c r="U1661" s="44"/>
      <c r="V1661" s="44"/>
      <c r="W1661" s="44"/>
      <c r="X1661" s="44"/>
      <c r="Y1661" s="44"/>
      <c r="Z1661" s="44"/>
      <c r="AA1661" s="44"/>
      <c r="AB1661" s="44"/>
      <c r="AC1661" s="44"/>
      <c r="AD1661" s="44"/>
      <c r="AP1661"/>
      <c r="AQ1661"/>
      <c r="AX1661"/>
    </row>
    <row r="1662" spans="18:50">
      <c r="R1662" s="409"/>
      <c r="S1662" s="44"/>
      <c r="T1662" s="44"/>
      <c r="U1662" s="44"/>
      <c r="V1662" s="44"/>
      <c r="W1662" s="44"/>
      <c r="X1662" s="44"/>
      <c r="Y1662" s="44"/>
      <c r="Z1662" s="44"/>
      <c r="AA1662" s="44"/>
      <c r="AB1662" s="44"/>
      <c r="AC1662" s="44"/>
      <c r="AD1662" s="44"/>
      <c r="AP1662"/>
      <c r="AQ1662"/>
      <c r="AX1662"/>
    </row>
    <row r="1663" spans="18:50">
      <c r="R1663" s="409"/>
      <c r="S1663" s="44"/>
      <c r="T1663" s="44"/>
      <c r="U1663" s="44"/>
      <c r="V1663" s="44"/>
      <c r="W1663" s="44"/>
      <c r="X1663" s="44"/>
      <c r="Y1663" s="44"/>
      <c r="Z1663" s="44"/>
      <c r="AA1663" s="44"/>
      <c r="AB1663" s="44"/>
      <c r="AC1663" s="44"/>
      <c r="AD1663" s="44"/>
      <c r="AP1663"/>
      <c r="AQ1663"/>
      <c r="AX1663"/>
    </row>
    <row r="1664" spans="18:50">
      <c r="R1664" s="409"/>
      <c r="S1664" s="44"/>
      <c r="T1664" s="44"/>
      <c r="U1664" s="44"/>
      <c r="V1664" s="44"/>
      <c r="W1664" s="44"/>
      <c r="X1664" s="44"/>
      <c r="Y1664" s="44"/>
      <c r="Z1664" s="44"/>
      <c r="AA1664" s="44"/>
      <c r="AB1664" s="44"/>
      <c r="AC1664" s="44"/>
      <c r="AD1664" s="44"/>
      <c r="AP1664"/>
      <c r="AQ1664"/>
      <c r="AX1664"/>
    </row>
    <row r="1665" spans="18:50">
      <c r="R1665" s="409"/>
      <c r="S1665" s="44"/>
      <c r="T1665" s="44"/>
      <c r="U1665" s="44"/>
      <c r="V1665" s="44"/>
      <c r="W1665" s="44"/>
      <c r="X1665" s="44"/>
      <c r="Y1665" s="44"/>
      <c r="Z1665" s="44"/>
      <c r="AA1665" s="44"/>
      <c r="AB1665" s="44"/>
      <c r="AC1665" s="44"/>
      <c r="AD1665" s="44"/>
      <c r="AP1665"/>
      <c r="AQ1665"/>
      <c r="AX1665"/>
    </row>
    <row r="1666" spans="18:50">
      <c r="R1666" s="409"/>
      <c r="S1666" s="44"/>
      <c r="T1666" s="44"/>
      <c r="U1666" s="44"/>
      <c r="V1666" s="44"/>
      <c r="W1666" s="44"/>
      <c r="X1666" s="44"/>
      <c r="Y1666" s="44"/>
      <c r="Z1666" s="44"/>
      <c r="AA1666" s="44"/>
      <c r="AB1666" s="44"/>
      <c r="AC1666" s="44"/>
      <c r="AD1666" s="44"/>
      <c r="AP1666"/>
      <c r="AQ1666"/>
      <c r="AX1666"/>
    </row>
    <row r="1667" spans="18:50">
      <c r="R1667" s="409"/>
      <c r="S1667" s="44"/>
      <c r="T1667" s="44"/>
      <c r="U1667" s="44"/>
      <c r="V1667" s="44"/>
      <c r="W1667" s="44"/>
      <c r="X1667" s="44"/>
      <c r="Y1667" s="44"/>
      <c r="Z1667" s="44"/>
      <c r="AA1667" s="44"/>
      <c r="AB1667" s="44"/>
      <c r="AC1667" s="44"/>
      <c r="AD1667" s="44"/>
      <c r="AP1667"/>
      <c r="AQ1667"/>
      <c r="AX1667"/>
    </row>
    <row r="1668" spans="18:50">
      <c r="R1668" s="409"/>
      <c r="S1668" s="44"/>
      <c r="T1668" s="44"/>
      <c r="U1668" s="44"/>
      <c r="V1668" s="44"/>
      <c r="W1668" s="44"/>
      <c r="X1668" s="44"/>
      <c r="Y1668" s="44"/>
      <c r="Z1668" s="44"/>
      <c r="AA1668" s="44"/>
      <c r="AB1668" s="44"/>
      <c r="AC1668" s="44"/>
      <c r="AD1668" s="44"/>
      <c r="AP1668"/>
      <c r="AQ1668"/>
      <c r="AX1668"/>
    </row>
    <row r="1669" spans="18:50">
      <c r="R1669" s="409"/>
      <c r="S1669" s="44"/>
      <c r="T1669" s="44"/>
      <c r="U1669" s="44"/>
      <c r="V1669" s="44"/>
      <c r="W1669" s="44"/>
      <c r="X1669" s="44"/>
      <c r="Y1669" s="44"/>
      <c r="Z1669" s="44"/>
      <c r="AA1669" s="44"/>
      <c r="AB1669" s="44"/>
      <c r="AC1669" s="44"/>
      <c r="AD1669" s="44"/>
      <c r="AP1669"/>
      <c r="AQ1669"/>
      <c r="AX1669"/>
    </row>
    <row r="1670" spans="18:50">
      <c r="R1670" s="409"/>
      <c r="S1670" s="44"/>
      <c r="T1670" s="44"/>
      <c r="U1670" s="44"/>
      <c r="V1670" s="44"/>
      <c r="W1670" s="44"/>
      <c r="X1670" s="44"/>
      <c r="Y1670" s="44"/>
      <c r="Z1670" s="44"/>
      <c r="AA1670" s="44"/>
      <c r="AB1670" s="44"/>
      <c r="AC1670" s="44"/>
      <c r="AD1670" s="44"/>
      <c r="AP1670"/>
      <c r="AQ1670"/>
      <c r="AX1670"/>
    </row>
    <row r="1671" spans="18:50">
      <c r="R1671" s="409"/>
      <c r="S1671" s="44"/>
      <c r="T1671" s="44"/>
      <c r="U1671" s="44"/>
      <c r="V1671" s="44"/>
      <c r="W1671" s="44"/>
      <c r="X1671" s="44"/>
      <c r="Y1671" s="44"/>
      <c r="Z1671" s="44"/>
      <c r="AA1671" s="44"/>
      <c r="AB1671" s="44"/>
      <c r="AC1671" s="44"/>
      <c r="AD1671" s="44"/>
      <c r="AP1671"/>
      <c r="AQ1671"/>
      <c r="AX1671"/>
    </row>
    <row r="1672" spans="18:50">
      <c r="R1672" s="409"/>
      <c r="S1672" s="44"/>
      <c r="T1672" s="44"/>
      <c r="U1672" s="44"/>
      <c r="V1672" s="44"/>
      <c r="W1672" s="44"/>
      <c r="X1672" s="44"/>
      <c r="Y1672" s="44"/>
      <c r="Z1672" s="44"/>
      <c r="AA1672" s="44"/>
      <c r="AB1672" s="44"/>
      <c r="AC1672" s="44"/>
      <c r="AD1672" s="44"/>
      <c r="AP1672"/>
      <c r="AQ1672"/>
      <c r="AX1672"/>
    </row>
    <row r="1673" spans="18:50">
      <c r="R1673" s="409"/>
      <c r="S1673" s="44"/>
      <c r="T1673" s="44"/>
      <c r="U1673" s="44"/>
      <c r="V1673" s="44"/>
      <c r="W1673" s="44"/>
      <c r="X1673" s="44"/>
      <c r="Y1673" s="44"/>
      <c r="Z1673" s="44"/>
      <c r="AA1673" s="44"/>
      <c r="AB1673" s="44"/>
      <c r="AC1673" s="44"/>
      <c r="AD1673" s="44"/>
      <c r="AP1673"/>
      <c r="AQ1673"/>
      <c r="AX1673"/>
    </row>
    <row r="1674" spans="18:50">
      <c r="R1674" s="409"/>
      <c r="S1674" s="44"/>
      <c r="T1674" s="44"/>
      <c r="U1674" s="44"/>
      <c r="V1674" s="44"/>
      <c r="W1674" s="44"/>
      <c r="X1674" s="44"/>
      <c r="Y1674" s="44"/>
      <c r="Z1674" s="44"/>
      <c r="AA1674" s="44"/>
      <c r="AB1674" s="44"/>
      <c r="AC1674" s="44"/>
      <c r="AD1674" s="44"/>
      <c r="AP1674"/>
      <c r="AQ1674"/>
      <c r="AX1674"/>
    </row>
    <row r="1675" spans="18:50">
      <c r="R1675" s="409"/>
      <c r="S1675" s="44"/>
      <c r="T1675" s="44"/>
      <c r="U1675" s="44"/>
      <c r="V1675" s="44"/>
      <c r="W1675" s="44"/>
      <c r="X1675" s="44"/>
      <c r="Y1675" s="44"/>
      <c r="Z1675" s="44"/>
      <c r="AA1675" s="44"/>
      <c r="AB1675" s="44"/>
      <c r="AC1675" s="44"/>
      <c r="AD1675" s="44"/>
      <c r="AP1675"/>
      <c r="AQ1675"/>
      <c r="AX1675"/>
    </row>
    <row r="1676" spans="18:50">
      <c r="R1676" s="409"/>
      <c r="S1676" s="44"/>
      <c r="T1676" s="44"/>
      <c r="U1676" s="44"/>
      <c r="V1676" s="44"/>
      <c r="W1676" s="44"/>
      <c r="X1676" s="44"/>
      <c r="Y1676" s="44"/>
      <c r="Z1676" s="44"/>
      <c r="AA1676" s="44"/>
      <c r="AB1676" s="44"/>
      <c r="AC1676" s="44"/>
      <c r="AD1676" s="44"/>
      <c r="AP1676"/>
      <c r="AQ1676"/>
      <c r="AX1676"/>
    </row>
    <row r="1677" spans="18:50">
      <c r="R1677" s="409"/>
      <c r="S1677" s="44"/>
      <c r="T1677" s="44"/>
      <c r="U1677" s="44"/>
      <c r="V1677" s="44"/>
      <c r="W1677" s="44"/>
      <c r="X1677" s="44"/>
      <c r="Y1677" s="44"/>
      <c r="Z1677" s="44"/>
      <c r="AA1677" s="44"/>
      <c r="AB1677" s="44"/>
      <c r="AC1677" s="44"/>
      <c r="AD1677" s="44"/>
      <c r="AP1677"/>
      <c r="AQ1677"/>
      <c r="AX1677"/>
    </row>
    <row r="1678" spans="18:50">
      <c r="R1678" s="409"/>
      <c r="S1678" s="44"/>
      <c r="T1678" s="44"/>
      <c r="U1678" s="44"/>
      <c r="V1678" s="44"/>
      <c r="W1678" s="44"/>
      <c r="X1678" s="44"/>
      <c r="Y1678" s="44"/>
      <c r="Z1678" s="44"/>
      <c r="AA1678" s="44"/>
      <c r="AB1678" s="44"/>
      <c r="AC1678" s="44"/>
      <c r="AD1678" s="44"/>
      <c r="AP1678"/>
      <c r="AQ1678"/>
      <c r="AX1678"/>
    </row>
    <row r="1679" spans="18:50">
      <c r="R1679" s="409"/>
      <c r="S1679" s="44"/>
      <c r="T1679" s="44"/>
      <c r="U1679" s="44"/>
      <c r="V1679" s="44"/>
      <c r="W1679" s="44"/>
      <c r="X1679" s="44"/>
      <c r="Y1679" s="44"/>
      <c r="Z1679" s="44"/>
      <c r="AA1679" s="44"/>
      <c r="AB1679" s="44"/>
      <c r="AC1679" s="44"/>
      <c r="AD1679" s="44"/>
      <c r="AP1679"/>
      <c r="AQ1679"/>
      <c r="AX1679"/>
    </row>
    <row r="1680" spans="18:50">
      <c r="R1680" s="409"/>
      <c r="S1680" s="44"/>
      <c r="T1680" s="44"/>
      <c r="U1680" s="44"/>
      <c r="V1680" s="44"/>
      <c r="W1680" s="44"/>
      <c r="X1680" s="44"/>
      <c r="Y1680" s="44"/>
      <c r="Z1680" s="44"/>
      <c r="AA1680" s="44"/>
      <c r="AB1680" s="44"/>
      <c r="AC1680" s="44"/>
      <c r="AD1680" s="44"/>
      <c r="AP1680"/>
      <c r="AQ1680"/>
      <c r="AX1680"/>
    </row>
    <row r="1681" spans="18:50">
      <c r="R1681" s="409"/>
      <c r="S1681" s="44"/>
      <c r="T1681" s="44"/>
      <c r="U1681" s="44"/>
      <c r="V1681" s="44"/>
      <c r="W1681" s="44"/>
      <c r="X1681" s="44"/>
      <c r="Y1681" s="44"/>
      <c r="Z1681" s="44"/>
      <c r="AA1681" s="44"/>
      <c r="AB1681" s="44"/>
      <c r="AC1681" s="44"/>
      <c r="AD1681" s="44"/>
      <c r="AP1681"/>
      <c r="AQ1681"/>
      <c r="AX1681"/>
    </row>
    <row r="1682" spans="18:50">
      <c r="R1682" s="409"/>
      <c r="S1682" s="44"/>
      <c r="T1682" s="44"/>
      <c r="U1682" s="44"/>
      <c r="V1682" s="44"/>
      <c r="W1682" s="44"/>
      <c r="X1682" s="44"/>
      <c r="Y1682" s="44"/>
      <c r="Z1682" s="44"/>
      <c r="AA1682" s="44"/>
      <c r="AB1682" s="44"/>
      <c r="AC1682" s="44"/>
      <c r="AD1682" s="44"/>
      <c r="AP1682"/>
      <c r="AQ1682"/>
      <c r="AX1682"/>
    </row>
    <row r="1683" spans="18:50">
      <c r="R1683" s="409"/>
      <c r="S1683" s="44"/>
      <c r="T1683" s="44"/>
      <c r="U1683" s="44"/>
      <c r="V1683" s="44"/>
      <c r="W1683" s="44"/>
      <c r="X1683" s="44"/>
      <c r="Y1683" s="44"/>
      <c r="Z1683" s="44"/>
      <c r="AA1683" s="44"/>
      <c r="AB1683" s="44"/>
      <c r="AC1683" s="44"/>
      <c r="AD1683" s="44"/>
      <c r="AP1683"/>
      <c r="AQ1683"/>
      <c r="AX1683"/>
    </row>
    <row r="1684" spans="18:50">
      <c r="R1684" s="409"/>
      <c r="S1684" s="44"/>
      <c r="T1684" s="44"/>
      <c r="U1684" s="44"/>
      <c r="V1684" s="44"/>
      <c r="W1684" s="44"/>
      <c r="X1684" s="44"/>
      <c r="Y1684" s="44"/>
      <c r="Z1684" s="44"/>
      <c r="AA1684" s="44"/>
      <c r="AB1684" s="44"/>
      <c r="AC1684" s="44"/>
      <c r="AD1684" s="44"/>
      <c r="AP1684"/>
      <c r="AQ1684"/>
      <c r="AX1684"/>
    </row>
    <row r="1685" spans="18:50">
      <c r="R1685" s="409"/>
      <c r="S1685" s="44"/>
      <c r="T1685" s="44"/>
      <c r="U1685" s="44"/>
      <c r="V1685" s="44"/>
      <c r="W1685" s="44"/>
      <c r="X1685" s="44"/>
      <c r="Y1685" s="44"/>
      <c r="Z1685" s="44"/>
      <c r="AA1685" s="44"/>
      <c r="AB1685" s="44"/>
      <c r="AC1685" s="44"/>
      <c r="AD1685" s="44"/>
      <c r="AP1685"/>
      <c r="AQ1685"/>
      <c r="AX1685"/>
    </row>
    <row r="1686" spans="18:50">
      <c r="R1686" s="409"/>
      <c r="S1686" s="44"/>
      <c r="T1686" s="44"/>
      <c r="U1686" s="44"/>
      <c r="V1686" s="44"/>
      <c r="W1686" s="44"/>
      <c r="X1686" s="44"/>
      <c r="Y1686" s="44"/>
      <c r="Z1686" s="44"/>
      <c r="AA1686" s="44"/>
      <c r="AB1686" s="44"/>
      <c r="AC1686" s="44"/>
      <c r="AD1686" s="44"/>
      <c r="AP1686"/>
      <c r="AQ1686"/>
      <c r="AX1686"/>
    </row>
    <row r="1687" spans="18:50">
      <c r="R1687" s="409"/>
      <c r="S1687" s="44"/>
      <c r="T1687" s="44"/>
      <c r="U1687" s="44"/>
      <c r="V1687" s="44"/>
      <c r="W1687" s="44"/>
      <c r="X1687" s="44"/>
      <c r="Y1687" s="44"/>
      <c r="Z1687" s="44"/>
      <c r="AA1687" s="44"/>
      <c r="AB1687" s="44"/>
      <c r="AC1687" s="44"/>
      <c r="AD1687" s="44"/>
      <c r="AP1687"/>
      <c r="AQ1687"/>
      <c r="AX1687"/>
    </row>
    <row r="1688" spans="18:50">
      <c r="R1688" s="409"/>
      <c r="S1688" s="44"/>
      <c r="T1688" s="44"/>
      <c r="U1688" s="44"/>
      <c r="V1688" s="44"/>
      <c r="W1688" s="44"/>
      <c r="X1688" s="44"/>
      <c r="Y1688" s="44"/>
      <c r="Z1688" s="44"/>
      <c r="AA1688" s="44"/>
      <c r="AB1688" s="44"/>
      <c r="AC1688" s="44"/>
      <c r="AD1688" s="44"/>
      <c r="AP1688"/>
      <c r="AQ1688"/>
      <c r="AX1688"/>
    </row>
    <row r="1689" spans="18:50">
      <c r="R1689" s="409"/>
      <c r="S1689" s="44"/>
      <c r="T1689" s="44"/>
      <c r="U1689" s="44"/>
      <c r="V1689" s="44"/>
      <c r="W1689" s="44"/>
      <c r="X1689" s="44"/>
      <c r="Y1689" s="44"/>
      <c r="Z1689" s="44"/>
      <c r="AA1689" s="44"/>
      <c r="AB1689" s="44"/>
      <c r="AC1689" s="44"/>
      <c r="AD1689" s="44"/>
      <c r="AP1689"/>
      <c r="AQ1689"/>
      <c r="AX1689"/>
    </row>
    <row r="1690" spans="18:50">
      <c r="R1690" s="409"/>
      <c r="S1690" s="44"/>
      <c r="T1690" s="44"/>
      <c r="U1690" s="44"/>
      <c r="V1690" s="44"/>
      <c r="W1690" s="44"/>
      <c r="X1690" s="44"/>
      <c r="Y1690" s="44"/>
      <c r="Z1690" s="44"/>
      <c r="AA1690" s="44"/>
      <c r="AB1690" s="44"/>
      <c r="AC1690" s="44"/>
      <c r="AD1690" s="44"/>
      <c r="AP1690"/>
      <c r="AQ1690"/>
      <c r="AX1690"/>
    </row>
    <row r="1691" spans="18:50">
      <c r="R1691" s="409"/>
      <c r="S1691" s="44"/>
      <c r="T1691" s="44"/>
      <c r="U1691" s="44"/>
      <c r="V1691" s="44"/>
      <c r="W1691" s="44"/>
      <c r="X1691" s="44"/>
      <c r="Y1691" s="44"/>
      <c r="Z1691" s="44"/>
      <c r="AA1691" s="44"/>
      <c r="AB1691" s="44"/>
      <c r="AC1691" s="44"/>
      <c r="AD1691" s="44"/>
      <c r="AP1691"/>
      <c r="AQ1691"/>
      <c r="AX1691"/>
    </row>
    <row r="1692" spans="18:50">
      <c r="R1692" s="409"/>
      <c r="S1692" s="44"/>
      <c r="T1692" s="44"/>
      <c r="U1692" s="44"/>
      <c r="V1692" s="44"/>
      <c r="W1692" s="44"/>
      <c r="X1692" s="44"/>
      <c r="Y1692" s="44"/>
      <c r="Z1692" s="44"/>
      <c r="AA1692" s="44"/>
      <c r="AB1692" s="44"/>
      <c r="AC1692" s="44"/>
      <c r="AD1692" s="44"/>
      <c r="AP1692"/>
      <c r="AQ1692"/>
      <c r="AX1692"/>
    </row>
    <row r="1693" spans="18:50">
      <c r="R1693" s="409"/>
      <c r="S1693" s="44"/>
      <c r="T1693" s="44"/>
      <c r="U1693" s="44"/>
      <c r="V1693" s="44"/>
      <c r="W1693" s="44"/>
      <c r="X1693" s="44"/>
      <c r="Y1693" s="44"/>
      <c r="Z1693" s="44"/>
      <c r="AA1693" s="44"/>
      <c r="AB1693" s="44"/>
      <c r="AC1693" s="44"/>
      <c r="AD1693" s="44"/>
      <c r="AP1693"/>
      <c r="AQ1693"/>
      <c r="AX1693"/>
    </row>
    <row r="1694" spans="18:50">
      <c r="R1694" s="409"/>
      <c r="S1694" s="44"/>
      <c r="T1694" s="44"/>
      <c r="U1694" s="44"/>
      <c r="V1694" s="44"/>
      <c r="W1694" s="44"/>
      <c r="X1694" s="44"/>
      <c r="Y1694" s="44"/>
      <c r="Z1694" s="44"/>
      <c r="AA1694" s="44"/>
      <c r="AB1694" s="44"/>
      <c r="AC1694" s="44"/>
      <c r="AD1694" s="44"/>
      <c r="AP1694"/>
      <c r="AQ1694"/>
      <c r="AX1694"/>
    </row>
    <row r="1695" spans="18:50">
      <c r="R1695" s="409"/>
      <c r="S1695" s="44"/>
      <c r="T1695" s="44"/>
      <c r="U1695" s="44"/>
      <c r="V1695" s="44"/>
      <c r="W1695" s="44"/>
      <c r="X1695" s="44"/>
      <c r="Y1695" s="44"/>
      <c r="Z1695" s="44"/>
      <c r="AA1695" s="44"/>
      <c r="AB1695" s="44"/>
      <c r="AC1695" s="44"/>
      <c r="AD1695" s="44"/>
      <c r="AP1695"/>
      <c r="AQ1695"/>
      <c r="AX1695"/>
    </row>
    <row r="1696" spans="18:50">
      <c r="R1696" s="409"/>
      <c r="S1696" s="44"/>
      <c r="T1696" s="44"/>
      <c r="U1696" s="44"/>
      <c r="V1696" s="44"/>
      <c r="W1696" s="44"/>
      <c r="X1696" s="44"/>
      <c r="Y1696" s="44"/>
      <c r="Z1696" s="44"/>
      <c r="AA1696" s="44"/>
      <c r="AB1696" s="44"/>
      <c r="AC1696" s="44"/>
      <c r="AD1696" s="44"/>
      <c r="AP1696"/>
      <c r="AQ1696"/>
      <c r="AX1696"/>
    </row>
    <row r="1697" spans="18:50">
      <c r="R1697" s="409"/>
      <c r="S1697" s="44"/>
      <c r="T1697" s="44"/>
      <c r="U1697" s="44"/>
      <c r="V1697" s="44"/>
      <c r="W1697" s="44"/>
      <c r="X1697" s="44"/>
      <c r="Y1697" s="44"/>
      <c r="Z1697" s="44"/>
      <c r="AA1697" s="44"/>
      <c r="AB1697" s="44"/>
      <c r="AC1697" s="44"/>
      <c r="AD1697" s="44"/>
      <c r="AP1697"/>
      <c r="AQ1697"/>
      <c r="AX1697"/>
    </row>
    <row r="1698" spans="18:50">
      <c r="R1698" s="409"/>
      <c r="S1698" s="44"/>
      <c r="T1698" s="44"/>
      <c r="U1698" s="44"/>
      <c r="V1698" s="44"/>
      <c r="W1698" s="44"/>
      <c r="X1698" s="44"/>
      <c r="Y1698" s="44"/>
      <c r="Z1698" s="44"/>
      <c r="AA1698" s="44"/>
      <c r="AB1698" s="44"/>
      <c r="AC1698" s="44"/>
      <c r="AD1698" s="44"/>
      <c r="AP1698"/>
      <c r="AQ1698"/>
      <c r="AX1698"/>
    </row>
    <row r="1699" spans="18:50">
      <c r="R1699" s="409"/>
      <c r="S1699" s="44"/>
      <c r="T1699" s="44"/>
      <c r="U1699" s="44"/>
      <c r="V1699" s="44"/>
      <c r="W1699" s="44"/>
      <c r="X1699" s="44"/>
      <c r="Y1699" s="44"/>
      <c r="Z1699" s="44"/>
      <c r="AA1699" s="44"/>
      <c r="AB1699" s="44"/>
      <c r="AC1699" s="44"/>
      <c r="AD1699" s="44"/>
      <c r="AP1699"/>
      <c r="AQ1699"/>
      <c r="AX1699"/>
    </row>
    <row r="1700" spans="18:50">
      <c r="R1700" s="409"/>
      <c r="S1700" s="44"/>
      <c r="T1700" s="44"/>
      <c r="U1700" s="44"/>
      <c r="V1700" s="44"/>
      <c r="W1700" s="44"/>
      <c r="X1700" s="44"/>
      <c r="Y1700" s="44"/>
      <c r="Z1700" s="44"/>
      <c r="AA1700" s="44"/>
      <c r="AB1700" s="44"/>
      <c r="AC1700" s="44"/>
      <c r="AD1700" s="44"/>
      <c r="AP1700"/>
      <c r="AQ1700"/>
      <c r="AX1700"/>
    </row>
    <row r="1701" spans="18:50">
      <c r="R1701" s="409"/>
      <c r="S1701" s="44"/>
      <c r="T1701" s="44"/>
      <c r="U1701" s="44"/>
      <c r="V1701" s="44"/>
      <c r="W1701" s="44"/>
      <c r="X1701" s="44"/>
      <c r="Y1701" s="44"/>
      <c r="Z1701" s="44"/>
      <c r="AA1701" s="44"/>
      <c r="AB1701" s="44"/>
      <c r="AC1701" s="44"/>
      <c r="AD1701" s="44"/>
      <c r="AP1701"/>
      <c r="AQ1701"/>
      <c r="AX1701"/>
    </row>
    <row r="1702" spans="18:50">
      <c r="R1702" s="409"/>
      <c r="S1702" s="44"/>
      <c r="T1702" s="44"/>
      <c r="U1702" s="44"/>
      <c r="V1702" s="44"/>
      <c r="W1702" s="44"/>
      <c r="X1702" s="44"/>
      <c r="Y1702" s="44"/>
      <c r="Z1702" s="44"/>
      <c r="AA1702" s="44"/>
      <c r="AB1702" s="44"/>
      <c r="AC1702" s="44"/>
      <c r="AD1702" s="44"/>
      <c r="AP1702"/>
      <c r="AQ1702"/>
      <c r="AX1702"/>
    </row>
    <row r="1703" spans="18:50">
      <c r="R1703" s="409"/>
      <c r="S1703" s="44"/>
      <c r="T1703" s="44"/>
      <c r="U1703" s="44"/>
      <c r="V1703" s="44"/>
      <c r="W1703" s="44"/>
      <c r="X1703" s="44"/>
      <c r="Y1703" s="44"/>
      <c r="Z1703" s="44"/>
      <c r="AA1703" s="44"/>
      <c r="AB1703" s="44"/>
      <c r="AC1703" s="44"/>
      <c r="AD1703" s="44"/>
      <c r="AP1703"/>
      <c r="AQ1703"/>
      <c r="AX1703"/>
    </row>
    <row r="1704" spans="18:50">
      <c r="R1704" s="409"/>
      <c r="S1704" s="44"/>
      <c r="T1704" s="44"/>
      <c r="U1704" s="44"/>
      <c r="V1704" s="44"/>
      <c r="W1704" s="44"/>
      <c r="X1704" s="44"/>
      <c r="Y1704" s="44"/>
      <c r="Z1704" s="44"/>
      <c r="AA1704" s="44"/>
      <c r="AB1704" s="44"/>
      <c r="AC1704" s="44"/>
      <c r="AD1704" s="44"/>
      <c r="AP1704"/>
      <c r="AQ1704"/>
      <c r="AX1704"/>
    </row>
    <row r="1705" spans="18:50">
      <c r="R1705" s="409"/>
      <c r="S1705" s="44"/>
      <c r="T1705" s="44"/>
      <c r="U1705" s="44"/>
      <c r="V1705" s="44"/>
      <c r="W1705" s="44"/>
      <c r="X1705" s="44"/>
      <c r="Y1705" s="44"/>
      <c r="Z1705" s="44"/>
      <c r="AA1705" s="44"/>
      <c r="AB1705" s="44"/>
      <c r="AC1705" s="44"/>
      <c r="AD1705" s="44"/>
      <c r="AP1705"/>
      <c r="AQ1705"/>
      <c r="AX1705"/>
    </row>
    <row r="1706" spans="18:50">
      <c r="R1706" s="409"/>
      <c r="S1706" s="44"/>
      <c r="T1706" s="44"/>
      <c r="U1706" s="44"/>
      <c r="V1706" s="44"/>
      <c r="W1706" s="44"/>
      <c r="X1706" s="44"/>
      <c r="Y1706" s="44"/>
      <c r="Z1706" s="44"/>
      <c r="AA1706" s="44"/>
      <c r="AB1706" s="44"/>
      <c r="AC1706" s="44"/>
      <c r="AD1706" s="44"/>
      <c r="AP1706"/>
      <c r="AQ1706"/>
      <c r="AX1706"/>
    </row>
    <row r="1707" spans="18:50">
      <c r="R1707" s="409"/>
      <c r="S1707" s="44"/>
      <c r="T1707" s="44"/>
      <c r="U1707" s="44"/>
      <c r="V1707" s="44"/>
      <c r="W1707" s="44"/>
      <c r="X1707" s="44"/>
      <c r="Y1707" s="44"/>
      <c r="Z1707" s="44"/>
      <c r="AA1707" s="44"/>
      <c r="AB1707" s="44"/>
      <c r="AC1707" s="44"/>
      <c r="AD1707" s="44"/>
      <c r="AP1707"/>
      <c r="AQ1707"/>
      <c r="AX1707"/>
    </row>
    <row r="1708" spans="18:50">
      <c r="R1708" s="409"/>
      <c r="S1708" s="44"/>
      <c r="T1708" s="44"/>
      <c r="U1708" s="44"/>
      <c r="V1708" s="44"/>
      <c r="W1708" s="44"/>
      <c r="X1708" s="44"/>
      <c r="Y1708" s="44"/>
      <c r="Z1708" s="44"/>
      <c r="AA1708" s="44"/>
      <c r="AB1708" s="44"/>
      <c r="AC1708" s="44"/>
      <c r="AD1708" s="44"/>
      <c r="AP1708"/>
      <c r="AQ1708"/>
      <c r="AX1708"/>
    </row>
    <row r="1709" spans="18:50">
      <c r="R1709" s="409"/>
      <c r="S1709" s="44"/>
      <c r="T1709" s="44"/>
      <c r="U1709" s="44"/>
      <c r="V1709" s="44"/>
      <c r="W1709" s="44"/>
      <c r="X1709" s="44"/>
      <c r="Y1709" s="44"/>
      <c r="Z1709" s="44"/>
      <c r="AA1709" s="44"/>
      <c r="AB1709" s="44"/>
      <c r="AC1709" s="44"/>
      <c r="AD1709" s="44"/>
      <c r="AP1709"/>
      <c r="AQ1709"/>
      <c r="AX1709"/>
    </row>
    <row r="1710" spans="18:50">
      <c r="R1710" s="409"/>
      <c r="S1710" s="44"/>
      <c r="T1710" s="44"/>
      <c r="U1710" s="44"/>
      <c r="V1710" s="44"/>
      <c r="W1710" s="44"/>
      <c r="X1710" s="44"/>
      <c r="Y1710" s="44"/>
      <c r="Z1710" s="44"/>
      <c r="AA1710" s="44"/>
      <c r="AB1710" s="44"/>
      <c r="AC1710" s="44"/>
      <c r="AD1710" s="44"/>
      <c r="AP1710"/>
      <c r="AQ1710"/>
      <c r="AX1710"/>
    </row>
    <row r="1711" spans="18:50">
      <c r="R1711" s="409"/>
      <c r="S1711" s="44"/>
      <c r="T1711" s="44"/>
      <c r="U1711" s="44"/>
      <c r="V1711" s="44"/>
      <c r="W1711" s="44"/>
      <c r="X1711" s="44"/>
      <c r="Y1711" s="44"/>
      <c r="Z1711" s="44"/>
      <c r="AA1711" s="44"/>
      <c r="AB1711" s="44"/>
      <c r="AC1711" s="44"/>
      <c r="AD1711" s="44"/>
      <c r="AP1711"/>
      <c r="AQ1711"/>
      <c r="AX1711"/>
    </row>
    <row r="1712" spans="18:50">
      <c r="R1712" s="409"/>
      <c r="S1712" s="44"/>
      <c r="T1712" s="44"/>
      <c r="U1712" s="44"/>
      <c r="V1712" s="44"/>
      <c r="W1712" s="44"/>
      <c r="X1712" s="44"/>
      <c r="Y1712" s="44"/>
      <c r="Z1712" s="44"/>
      <c r="AA1712" s="44"/>
      <c r="AB1712" s="44"/>
      <c r="AC1712" s="44"/>
      <c r="AD1712" s="44"/>
      <c r="AP1712"/>
      <c r="AQ1712"/>
      <c r="AX1712"/>
    </row>
    <row r="1713" spans="18:50">
      <c r="R1713" s="409"/>
      <c r="S1713" s="44"/>
      <c r="T1713" s="44"/>
      <c r="U1713" s="44"/>
      <c r="V1713" s="44"/>
      <c r="W1713" s="44"/>
      <c r="X1713" s="44"/>
      <c r="Y1713" s="44"/>
      <c r="Z1713" s="44"/>
      <c r="AA1713" s="44"/>
      <c r="AB1713" s="44"/>
      <c r="AC1713" s="44"/>
      <c r="AD1713" s="44"/>
      <c r="AP1713"/>
      <c r="AQ1713"/>
      <c r="AX1713"/>
    </row>
    <row r="1714" spans="18:50">
      <c r="R1714" s="409"/>
      <c r="S1714" s="44"/>
      <c r="T1714" s="44"/>
      <c r="U1714" s="44"/>
      <c r="V1714" s="44"/>
      <c r="W1714" s="44"/>
      <c r="X1714" s="44"/>
      <c r="Y1714" s="44"/>
      <c r="Z1714" s="44"/>
      <c r="AA1714" s="44"/>
      <c r="AB1714" s="44"/>
      <c r="AC1714" s="44"/>
      <c r="AD1714" s="44"/>
      <c r="AP1714"/>
      <c r="AQ1714"/>
      <c r="AX1714"/>
    </row>
    <row r="1715" spans="18:50">
      <c r="R1715" s="409"/>
      <c r="S1715" s="44"/>
      <c r="T1715" s="44"/>
      <c r="U1715" s="44"/>
      <c r="V1715" s="44"/>
      <c r="W1715" s="44"/>
      <c r="X1715" s="44"/>
      <c r="Y1715" s="44"/>
      <c r="Z1715" s="44"/>
      <c r="AA1715" s="44"/>
      <c r="AB1715" s="44"/>
      <c r="AC1715" s="44"/>
      <c r="AD1715" s="44"/>
      <c r="AP1715"/>
      <c r="AQ1715"/>
      <c r="AX1715"/>
    </row>
    <row r="1716" spans="18:50">
      <c r="R1716" s="409"/>
      <c r="S1716" s="44"/>
      <c r="T1716" s="44"/>
      <c r="U1716" s="44"/>
      <c r="V1716" s="44"/>
      <c r="W1716" s="44"/>
      <c r="X1716" s="44"/>
      <c r="Y1716" s="44"/>
      <c r="Z1716" s="44"/>
      <c r="AA1716" s="44"/>
      <c r="AB1716" s="44"/>
      <c r="AC1716" s="44"/>
      <c r="AD1716" s="44"/>
      <c r="AP1716"/>
      <c r="AQ1716"/>
      <c r="AX1716"/>
    </row>
    <row r="1717" spans="18:50">
      <c r="R1717" s="409"/>
      <c r="S1717" s="44"/>
      <c r="T1717" s="44"/>
      <c r="U1717" s="44"/>
      <c r="V1717" s="44"/>
      <c r="W1717" s="44"/>
      <c r="X1717" s="44"/>
      <c r="Y1717" s="44"/>
      <c r="Z1717" s="44"/>
      <c r="AA1717" s="44"/>
      <c r="AB1717" s="44"/>
      <c r="AC1717" s="44"/>
      <c r="AD1717" s="44"/>
      <c r="AP1717"/>
      <c r="AQ1717"/>
      <c r="AX1717"/>
    </row>
    <row r="1718" spans="18:50">
      <c r="R1718" s="409"/>
      <c r="S1718" s="44"/>
      <c r="T1718" s="44"/>
      <c r="U1718" s="44"/>
      <c r="V1718" s="44"/>
      <c r="W1718" s="44"/>
      <c r="X1718" s="44"/>
      <c r="Y1718" s="44"/>
      <c r="Z1718" s="44"/>
      <c r="AA1718" s="44"/>
      <c r="AB1718" s="44"/>
      <c r="AC1718" s="44"/>
      <c r="AD1718" s="44"/>
      <c r="AP1718"/>
      <c r="AQ1718"/>
      <c r="AX1718"/>
    </row>
    <row r="1719" spans="18:50">
      <c r="R1719" s="409"/>
      <c r="S1719" s="44"/>
      <c r="T1719" s="44"/>
      <c r="U1719" s="44"/>
      <c r="V1719" s="44"/>
      <c r="W1719" s="44"/>
      <c r="X1719" s="44"/>
      <c r="Y1719" s="44"/>
      <c r="Z1719" s="44"/>
      <c r="AA1719" s="44"/>
      <c r="AB1719" s="44"/>
      <c r="AC1719" s="44"/>
      <c r="AD1719" s="44"/>
      <c r="AP1719"/>
      <c r="AQ1719"/>
      <c r="AX1719"/>
    </row>
    <row r="1720" spans="18:50">
      <c r="R1720" s="409"/>
      <c r="S1720" s="44"/>
      <c r="T1720" s="44"/>
      <c r="U1720" s="44"/>
      <c r="V1720" s="44"/>
      <c r="W1720" s="44"/>
      <c r="X1720" s="44"/>
      <c r="Y1720" s="44"/>
      <c r="Z1720" s="44"/>
      <c r="AA1720" s="44"/>
      <c r="AB1720" s="44"/>
      <c r="AC1720" s="44"/>
      <c r="AD1720" s="44"/>
      <c r="AP1720"/>
      <c r="AQ1720"/>
      <c r="AX1720"/>
    </row>
    <row r="1721" spans="18:50">
      <c r="R1721" s="409"/>
      <c r="S1721" s="44"/>
      <c r="T1721" s="44"/>
      <c r="U1721" s="44"/>
      <c r="V1721" s="44"/>
      <c r="W1721" s="44"/>
      <c r="X1721" s="44"/>
      <c r="Y1721" s="44"/>
      <c r="Z1721" s="44"/>
      <c r="AA1721" s="44"/>
      <c r="AB1721" s="44"/>
      <c r="AC1721" s="44"/>
      <c r="AD1721" s="44"/>
      <c r="AP1721"/>
      <c r="AQ1721"/>
      <c r="AX1721"/>
    </row>
    <row r="1722" spans="18:50">
      <c r="R1722" s="409"/>
      <c r="S1722" s="44"/>
      <c r="T1722" s="44"/>
      <c r="U1722" s="44"/>
      <c r="V1722" s="44"/>
      <c r="W1722" s="44"/>
      <c r="X1722" s="44"/>
      <c r="Y1722" s="44"/>
      <c r="Z1722" s="44"/>
      <c r="AA1722" s="44"/>
      <c r="AB1722" s="44"/>
      <c r="AC1722" s="44"/>
      <c r="AD1722" s="44"/>
      <c r="AP1722"/>
      <c r="AQ1722"/>
      <c r="AX1722"/>
    </row>
    <row r="1723" spans="18:50">
      <c r="R1723" s="409"/>
      <c r="S1723" s="44"/>
      <c r="T1723" s="44"/>
      <c r="U1723" s="44"/>
      <c r="V1723" s="44"/>
      <c r="W1723" s="44"/>
      <c r="X1723" s="44"/>
      <c r="Y1723" s="44"/>
      <c r="Z1723" s="44"/>
      <c r="AA1723" s="44"/>
      <c r="AB1723" s="44"/>
      <c r="AC1723" s="44"/>
      <c r="AD1723" s="44"/>
      <c r="AP1723"/>
      <c r="AQ1723"/>
      <c r="AX1723"/>
    </row>
    <row r="1724" spans="18:50">
      <c r="R1724" s="409"/>
      <c r="S1724" s="44"/>
      <c r="T1724" s="44"/>
      <c r="U1724" s="44"/>
      <c r="V1724" s="44"/>
      <c r="W1724" s="44"/>
      <c r="X1724" s="44"/>
      <c r="Y1724" s="44"/>
      <c r="Z1724" s="44"/>
      <c r="AA1724" s="44"/>
      <c r="AB1724" s="44"/>
      <c r="AC1724" s="44"/>
      <c r="AD1724" s="44"/>
      <c r="AP1724"/>
      <c r="AQ1724"/>
      <c r="AX1724"/>
    </row>
    <row r="1725" spans="18:50">
      <c r="R1725" s="409"/>
      <c r="S1725" s="44"/>
      <c r="T1725" s="44"/>
      <c r="U1725" s="44"/>
      <c r="V1725" s="44"/>
      <c r="W1725" s="44"/>
      <c r="X1725" s="44"/>
      <c r="Y1725" s="44"/>
      <c r="Z1725" s="44"/>
      <c r="AA1725" s="44"/>
      <c r="AB1725" s="44"/>
      <c r="AC1725" s="44"/>
      <c r="AD1725" s="44"/>
      <c r="AP1725"/>
      <c r="AQ1725"/>
      <c r="AX1725"/>
    </row>
    <row r="1726" spans="18:50">
      <c r="R1726" s="409"/>
      <c r="S1726" s="44"/>
      <c r="T1726" s="44"/>
      <c r="U1726" s="44"/>
      <c r="V1726" s="44"/>
      <c r="W1726" s="44"/>
      <c r="X1726" s="44"/>
      <c r="Y1726" s="44"/>
      <c r="Z1726" s="44"/>
      <c r="AA1726" s="44"/>
      <c r="AB1726" s="44"/>
      <c r="AC1726" s="44"/>
      <c r="AD1726" s="44"/>
      <c r="AP1726"/>
      <c r="AQ1726"/>
      <c r="AX1726"/>
    </row>
    <row r="1727" spans="18:50">
      <c r="R1727" s="409"/>
      <c r="S1727" s="44"/>
      <c r="T1727" s="44"/>
      <c r="U1727" s="44"/>
      <c r="V1727" s="44"/>
      <c r="W1727" s="44"/>
      <c r="X1727" s="44"/>
      <c r="Y1727" s="44"/>
      <c r="Z1727" s="44"/>
      <c r="AA1727" s="44"/>
      <c r="AB1727" s="44"/>
      <c r="AC1727" s="44"/>
      <c r="AD1727" s="44"/>
      <c r="AP1727"/>
      <c r="AQ1727"/>
      <c r="AX1727"/>
    </row>
    <row r="1728" spans="18:50">
      <c r="R1728" s="409"/>
      <c r="S1728" s="44"/>
      <c r="T1728" s="44"/>
      <c r="U1728" s="44"/>
      <c r="V1728" s="44"/>
      <c r="W1728" s="44"/>
      <c r="X1728" s="44"/>
      <c r="Y1728" s="44"/>
      <c r="Z1728" s="44"/>
      <c r="AA1728" s="44"/>
      <c r="AB1728" s="44"/>
      <c r="AC1728" s="44"/>
      <c r="AD1728" s="44"/>
      <c r="AP1728"/>
      <c r="AQ1728"/>
      <c r="AX1728"/>
    </row>
    <row r="1729" spans="18:50">
      <c r="R1729" s="409"/>
      <c r="S1729" s="44"/>
      <c r="T1729" s="44"/>
      <c r="U1729" s="44"/>
      <c r="V1729" s="44"/>
      <c r="W1729" s="44"/>
      <c r="X1729" s="44"/>
      <c r="Y1729" s="44"/>
      <c r="Z1729" s="44"/>
      <c r="AA1729" s="44"/>
      <c r="AB1729" s="44"/>
      <c r="AC1729" s="44"/>
      <c r="AD1729" s="44"/>
      <c r="AP1729"/>
      <c r="AQ1729"/>
      <c r="AX1729"/>
    </row>
    <row r="1730" spans="18:50">
      <c r="R1730" s="409"/>
      <c r="S1730" s="44"/>
      <c r="T1730" s="44"/>
      <c r="U1730" s="44"/>
      <c r="V1730" s="44"/>
      <c r="W1730" s="44"/>
      <c r="X1730" s="44"/>
      <c r="Y1730" s="44"/>
      <c r="Z1730" s="44"/>
      <c r="AA1730" s="44"/>
      <c r="AB1730" s="44"/>
      <c r="AC1730" s="44"/>
      <c r="AD1730" s="44"/>
      <c r="AP1730"/>
      <c r="AQ1730"/>
      <c r="AX1730"/>
    </row>
    <row r="1731" spans="18:50">
      <c r="R1731" s="409"/>
      <c r="S1731" s="44"/>
      <c r="T1731" s="44"/>
      <c r="U1731" s="44"/>
      <c r="V1731" s="44"/>
      <c r="W1731" s="44"/>
      <c r="X1731" s="44"/>
      <c r="Y1731" s="44"/>
      <c r="Z1731" s="44"/>
      <c r="AA1731" s="44"/>
      <c r="AB1731" s="44"/>
      <c r="AC1731" s="44"/>
      <c r="AD1731" s="44"/>
      <c r="AP1731"/>
      <c r="AQ1731"/>
      <c r="AX1731"/>
    </row>
    <row r="1732" spans="18:50">
      <c r="R1732" s="409"/>
      <c r="S1732" s="44"/>
      <c r="T1732" s="44"/>
      <c r="U1732" s="44"/>
      <c r="V1732" s="44"/>
      <c r="W1732" s="44"/>
      <c r="X1732" s="44"/>
      <c r="Y1732" s="44"/>
      <c r="Z1732" s="44"/>
      <c r="AA1732" s="44"/>
      <c r="AB1732" s="44"/>
      <c r="AC1732" s="44"/>
      <c r="AD1732" s="44"/>
      <c r="AP1732"/>
      <c r="AQ1732"/>
      <c r="AX1732"/>
    </row>
    <row r="1733" spans="18:50">
      <c r="R1733" s="409"/>
      <c r="S1733" s="44"/>
      <c r="T1733" s="44"/>
      <c r="U1733" s="44"/>
      <c r="V1733" s="44"/>
      <c r="W1733" s="44"/>
      <c r="X1733" s="44"/>
      <c r="Y1733" s="44"/>
      <c r="Z1733" s="44"/>
      <c r="AA1733" s="44"/>
      <c r="AB1733" s="44"/>
      <c r="AC1733" s="44"/>
      <c r="AD1733" s="44"/>
      <c r="AP1733"/>
      <c r="AQ1733"/>
      <c r="AX1733"/>
    </row>
    <row r="1734" spans="18:50">
      <c r="R1734" s="409"/>
      <c r="S1734" s="44"/>
      <c r="T1734" s="44"/>
      <c r="U1734" s="44"/>
      <c r="V1734" s="44"/>
      <c r="W1734" s="44"/>
      <c r="X1734" s="44"/>
      <c r="Y1734" s="44"/>
      <c r="Z1734" s="44"/>
      <c r="AA1734" s="44"/>
      <c r="AB1734" s="44"/>
      <c r="AC1734" s="44"/>
      <c r="AD1734" s="44"/>
      <c r="AP1734"/>
      <c r="AQ1734"/>
      <c r="AX1734"/>
    </row>
    <row r="1735" spans="18:50">
      <c r="R1735" s="409"/>
      <c r="S1735" s="44"/>
      <c r="T1735" s="44"/>
      <c r="U1735" s="44"/>
      <c r="V1735" s="44"/>
      <c r="W1735" s="44"/>
      <c r="X1735" s="44"/>
      <c r="Y1735" s="44"/>
      <c r="Z1735" s="44"/>
      <c r="AA1735" s="44"/>
      <c r="AB1735" s="44"/>
      <c r="AC1735" s="44"/>
      <c r="AD1735" s="44"/>
      <c r="AP1735"/>
      <c r="AQ1735"/>
      <c r="AX1735"/>
    </row>
    <row r="1736" spans="18:50">
      <c r="R1736" s="409"/>
      <c r="S1736" s="44"/>
      <c r="T1736" s="44"/>
      <c r="U1736" s="44"/>
      <c r="V1736" s="44"/>
      <c r="W1736" s="44"/>
      <c r="X1736" s="44"/>
      <c r="Y1736" s="44"/>
      <c r="Z1736" s="44"/>
      <c r="AA1736" s="44"/>
      <c r="AB1736" s="44"/>
      <c r="AC1736" s="44"/>
      <c r="AD1736" s="44"/>
      <c r="AP1736"/>
      <c r="AQ1736"/>
      <c r="AX1736"/>
    </row>
    <row r="1737" spans="18:50">
      <c r="R1737" s="409"/>
      <c r="S1737" s="44"/>
      <c r="T1737" s="44"/>
      <c r="U1737" s="44"/>
      <c r="V1737" s="44"/>
      <c r="W1737" s="44"/>
      <c r="X1737" s="44"/>
      <c r="Y1737" s="44"/>
      <c r="Z1737" s="44"/>
      <c r="AA1737" s="44"/>
      <c r="AB1737" s="44"/>
      <c r="AC1737" s="44"/>
      <c r="AD1737" s="44"/>
      <c r="AP1737"/>
      <c r="AQ1737"/>
      <c r="AX1737"/>
    </row>
    <row r="1738" spans="18:50">
      <c r="R1738" s="409"/>
      <c r="S1738" s="44"/>
      <c r="T1738" s="44"/>
      <c r="U1738" s="44"/>
      <c r="V1738" s="44"/>
      <c r="W1738" s="44"/>
      <c r="X1738" s="44"/>
      <c r="Y1738" s="44"/>
      <c r="Z1738" s="44"/>
      <c r="AA1738" s="44"/>
      <c r="AB1738" s="44"/>
      <c r="AC1738" s="44"/>
      <c r="AD1738" s="44"/>
      <c r="AP1738"/>
      <c r="AQ1738"/>
      <c r="AX1738"/>
    </row>
    <row r="1739" spans="18:50">
      <c r="R1739" s="409"/>
      <c r="S1739" s="44"/>
      <c r="T1739" s="44"/>
      <c r="U1739" s="44"/>
      <c r="V1739" s="44"/>
      <c r="W1739" s="44"/>
      <c r="X1739" s="44"/>
      <c r="Y1739" s="44"/>
      <c r="Z1739" s="44"/>
      <c r="AA1739" s="44"/>
      <c r="AB1739" s="44"/>
      <c r="AC1739" s="44"/>
      <c r="AD1739" s="44"/>
      <c r="AP1739"/>
      <c r="AQ1739"/>
      <c r="AX1739"/>
    </row>
    <row r="1740" spans="18:50">
      <c r="R1740" s="409"/>
      <c r="S1740" s="44"/>
      <c r="T1740" s="44"/>
      <c r="U1740" s="44"/>
      <c r="V1740" s="44"/>
      <c r="W1740" s="44"/>
      <c r="X1740" s="44"/>
      <c r="Y1740" s="44"/>
      <c r="Z1740" s="44"/>
      <c r="AA1740" s="44"/>
      <c r="AB1740" s="44"/>
      <c r="AC1740" s="44"/>
      <c r="AD1740" s="44"/>
      <c r="AP1740"/>
      <c r="AQ1740"/>
      <c r="AX1740"/>
    </row>
    <row r="1741" spans="18:50">
      <c r="R1741" s="409"/>
      <c r="S1741" s="44"/>
      <c r="T1741" s="44"/>
      <c r="U1741" s="44"/>
      <c r="V1741" s="44"/>
      <c r="W1741" s="44"/>
      <c r="X1741" s="44"/>
      <c r="Y1741" s="44"/>
      <c r="Z1741" s="44"/>
      <c r="AA1741" s="44"/>
      <c r="AB1741" s="44"/>
      <c r="AC1741" s="44"/>
      <c r="AD1741" s="44"/>
      <c r="AP1741"/>
      <c r="AQ1741"/>
      <c r="AX1741"/>
    </row>
    <row r="1742" spans="18:50">
      <c r="R1742" s="409"/>
      <c r="S1742" s="44"/>
      <c r="T1742" s="44"/>
      <c r="U1742" s="44"/>
      <c r="V1742" s="44"/>
      <c r="W1742" s="44"/>
      <c r="X1742" s="44"/>
      <c r="Y1742" s="44"/>
      <c r="Z1742" s="44"/>
      <c r="AA1742" s="44"/>
      <c r="AB1742" s="44"/>
      <c r="AC1742" s="44"/>
      <c r="AD1742" s="44"/>
      <c r="AP1742"/>
      <c r="AQ1742"/>
      <c r="AX1742"/>
    </row>
    <row r="1743" spans="18:50">
      <c r="R1743" s="409"/>
      <c r="S1743" s="44"/>
      <c r="T1743" s="44"/>
      <c r="U1743" s="44"/>
      <c r="V1743" s="44"/>
      <c r="W1743" s="44"/>
      <c r="X1743" s="44"/>
      <c r="Y1743" s="44"/>
      <c r="Z1743" s="44"/>
      <c r="AA1743" s="44"/>
      <c r="AB1743" s="44"/>
      <c r="AC1743" s="44"/>
      <c r="AD1743" s="44"/>
      <c r="AP1743"/>
      <c r="AQ1743"/>
      <c r="AX1743"/>
    </row>
    <row r="1744" spans="18:50">
      <c r="R1744" s="409"/>
      <c r="S1744" s="44"/>
      <c r="T1744" s="44"/>
      <c r="U1744" s="44"/>
      <c r="V1744" s="44"/>
      <c r="W1744" s="44"/>
      <c r="X1744" s="44"/>
      <c r="Y1744" s="44"/>
      <c r="Z1744" s="44"/>
      <c r="AA1744" s="44"/>
      <c r="AB1744" s="44"/>
      <c r="AC1744" s="44"/>
      <c r="AD1744" s="44"/>
      <c r="AP1744"/>
      <c r="AQ1744"/>
      <c r="AX1744"/>
    </row>
    <row r="1745" spans="18:50">
      <c r="R1745" s="409"/>
      <c r="S1745" s="44"/>
      <c r="T1745" s="44"/>
      <c r="U1745" s="44"/>
      <c r="V1745" s="44"/>
      <c r="W1745" s="44"/>
      <c r="X1745" s="44"/>
      <c r="Y1745" s="44"/>
      <c r="Z1745" s="44"/>
      <c r="AA1745" s="44"/>
      <c r="AB1745" s="44"/>
      <c r="AC1745" s="44"/>
      <c r="AD1745" s="44"/>
      <c r="AP1745"/>
      <c r="AQ1745"/>
      <c r="AX1745"/>
    </row>
    <row r="1746" spans="18:50">
      <c r="R1746" s="409"/>
      <c r="S1746" s="44"/>
      <c r="T1746" s="44"/>
      <c r="U1746" s="44"/>
      <c r="V1746" s="44"/>
      <c r="W1746" s="44"/>
      <c r="X1746" s="44"/>
      <c r="Y1746" s="44"/>
      <c r="Z1746" s="44"/>
      <c r="AA1746" s="44"/>
      <c r="AB1746" s="44"/>
      <c r="AC1746" s="44"/>
      <c r="AD1746" s="44"/>
      <c r="AP1746"/>
      <c r="AQ1746"/>
      <c r="AX1746"/>
    </row>
    <row r="1747" spans="18:50">
      <c r="R1747" s="409"/>
      <c r="S1747" s="44"/>
      <c r="T1747" s="44"/>
      <c r="U1747" s="44"/>
      <c r="V1747" s="44"/>
      <c r="W1747" s="44"/>
      <c r="X1747" s="44"/>
      <c r="Y1747" s="44"/>
      <c r="Z1747" s="44"/>
      <c r="AA1747" s="44"/>
      <c r="AB1747" s="44"/>
      <c r="AC1747" s="44"/>
      <c r="AD1747" s="44"/>
      <c r="AP1747"/>
      <c r="AQ1747"/>
      <c r="AX1747"/>
    </row>
    <row r="1748" spans="18:50">
      <c r="R1748" s="409"/>
      <c r="S1748" s="44"/>
      <c r="T1748" s="44"/>
      <c r="U1748" s="44"/>
      <c r="V1748" s="44"/>
      <c r="W1748" s="44"/>
      <c r="X1748" s="44"/>
      <c r="Y1748" s="44"/>
      <c r="Z1748" s="44"/>
      <c r="AA1748" s="44"/>
      <c r="AB1748" s="44"/>
      <c r="AC1748" s="44"/>
      <c r="AD1748" s="44"/>
      <c r="AP1748"/>
      <c r="AQ1748"/>
      <c r="AX1748"/>
    </row>
    <row r="1749" spans="18:50">
      <c r="R1749" s="409"/>
      <c r="S1749" s="44"/>
      <c r="T1749" s="44"/>
      <c r="U1749" s="44"/>
      <c r="V1749" s="44"/>
      <c r="W1749" s="44"/>
      <c r="X1749" s="44"/>
      <c r="Y1749" s="44"/>
      <c r="Z1749" s="44"/>
      <c r="AA1749" s="44"/>
      <c r="AB1749" s="44"/>
      <c r="AC1749" s="44"/>
      <c r="AD1749" s="44"/>
      <c r="AP1749"/>
      <c r="AQ1749"/>
      <c r="AX1749"/>
    </row>
    <row r="1750" spans="18:50">
      <c r="R1750" s="409"/>
      <c r="S1750" s="44"/>
      <c r="T1750" s="44"/>
      <c r="U1750" s="44"/>
      <c r="V1750" s="44"/>
      <c r="W1750" s="44"/>
      <c r="X1750" s="44"/>
      <c r="Y1750" s="44"/>
      <c r="Z1750" s="44"/>
      <c r="AA1750" s="44"/>
      <c r="AB1750" s="44"/>
      <c r="AC1750" s="44"/>
      <c r="AD1750" s="44"/>
      <c r="AP1750"/>
      <c r="AQ1750"/>
      <c r="AX1750"/>
    </row>
    <row r="1751" spans="18:50">
      <c r="R1751" s="409"/>
      <c r="S1751" s="44"/>
      <c r="T1751" s="44"/>
      <c r="U1751" s="44"/>
      <c r="V1751" s="44"/>
      <c r="W1751" s="44"/>
      <c r="X1751" s="44"/>
      <c r="Y1751" s="44"/>
      <c r="Z1751" s="44"/>
      <c r="AA1751" s="44"/>
      <c r="AB1751" s="44"/>
      <c r="AC1751" s="44"/>
      <c r="AD1751" s="44"/>
      <c r="AP1751"/>
      <c r="AQ1751"/>
      <c r="AX1751"/>
    </row>
    <row r="1752" spans="18:50">
      <c r="R1752" s="409"/>
      <c r="S1752" s="44"/>
      <c r="T1752" s="44"/>
      <c r="U1752" s="44"/>
      <c r="V1752" s="44"/>
      <c r="W1752" s="44"/>
      <c r="X1752" s="44"/>
      <c r="Y1752" s="44"/>
      <c r="Z1752" s="44"/>
      <c r="AA1752" s="44"/>
      <c r="AB1752" s="44"/>
      <c r="AC1752" s="44"/>
      <c r="AD1752" s="44"/>
      <c r="AP1752"/>
      <c r="AQ1752"/>
      <c r="AX1752"/>
    </row>
    <row r="1753" spans="18:50">
      <c r="R1753" s="409"/>
      <c r="S1753" s="44"/>
      <c r="T1753" s="44"/>
      <c r="U1753" s="44"/>
      <c r="V1753" s="44"/>
      <c r="W1753" s="44"/>
      <c r="X1753" s="44"/>
      <c r="Y1753" s="44"/>
      <c r="Z1753" s="44"/>
      <c r="AA1753" s="44"/>
      <c r="AB1753" s="44"/>
      <c r="AC1753" s="44"/>
      <c r="AD1753" s="44"/>
      <c r="AP1753"/>
      <c r="AQ1753"/>
      <c r="AX1753"/>
    </row>
    <row r="1754" spans="18:50">
      <c r="R1754" s="409"/>
      <c r="S1754" s="44"/>
      <c r="T1754" s="44"/>
      <c r="U1754" s="44"/>
      <c r="V1754" s="44"/>
      <c r="W1754" s="44"/>
      <c r="X1754" s="44"/>
      <c r="Y1754" s="44"/>
      <c r="Z1754" s="44"/>
      <c r="AA1754" s="44"/>
      <c r="AB1754" s="44"/>
      <c r="AC1754" s="44"/>
      <c r="AD1754" s="44"/>
      <c r="AP1754"/>
      <c r="AQ1754"/>
      <c r="AX1754"/>
    </row>
    <row r="1755" spans="18:50">
      <c r="R1755" s="409"/>
      <c r="S1755" s="44"/>
      <c r="T1755" s="44"/>
      <c r="U1755" s="44"/>
      <c r="V1755" s="44"/>
      <c r="W1755" s="44"/>
      <c r="X1755" s="44"/>
      <c r="Y1755" s="44"/>
      <c r="Z1755" s="44"/>
      <c r="AA1755" s="44"/>
      <c r="AB1755" s="44"/>
      <c r="AC1755" s="44"/>
      <c r="AD1755" s="44"/>
      <c r="AP1755"/>
      <c r="AQ1755"/>
      <c r="AX1755"/>
    </row>
    <row r="1756" spans="18:50">
      <c r="R1756" s="409"/>
      <c r="S1756" s="44"/>
      <c r="T1756" s="44"/>
      <c r="U1756" s="44"/>
      <c r="V1756" s="44"/>
      <c r="W1756" s="44"/>
      <c r="X1756" s="44"/>
      <c r="Y1756" s="44"/>
      <c r="Z1756" s="44"/>
      <c r="AA1756" s="44"/>
      <c r="AB1756" s="44"/>
      <c r="AC1756" s="44"/>
      <c r="AD1756" s="44"/>
      <c r="AP1756"/>
      <c r="AQ1756"/>
      <c r="AX1756"/>
    </row>
    <row r="1757" spans="18:50">
      <c r="R1757" s="409"/>
      <c r="S1757" s="44"/>
      <c r="T1757" s="44"/>
      <c r="U1757" s="44"/>
      <c r="V1757" s="44"/>
      <c r="W1757" s="44"/>
      <c r="X1757" s="44"/>
      <c r="Y1757" s="44"/>
      <c r="Z1757" s="44"/>
      <c r="AA1757" s="44"/>
      <c r="AB1757" s="44"/>
      <c r="AC1757" s="44"/>
      <c r="AD1757" s="44"/>
      <c r="AP1757"/>
      <c r="AQ1757"/>
      <c r="AX1757"/>
    </row>
    <row r="1758" spans="18:50">
      <c r="R1758" s="409"/>
      <c r="S1758" s="44"/>
      <c r="T1758" s="44"/>
      <c r="U1758" s="44"/>
      <c r="V1758" s="44"/>
      <c r="W1758" s="44"/>
      <c r="X1758" s="44"/>
      <c r="Y1758" s="44"/>
      <c r="Z1758" s="44"/>
      <c r="AA1758" s="44"/>
      <c r="AB1758" s="44"/>
      <c r="AC1758" s="44"/>
      <c r="AD1758" s="44"/>
      <c r="AP1758"/>
      <c r="AQ1758"/>
      <c r="AX1758"/>
    </row>
    <row r="1759" spans="18:50">
      <c r="R1759" s="409"/>
      <c r="S1759" s="44"/>
      <c r="T1759" s="44"/>
      <c r="U1759" s="44"/>
      <c r="V1759" s="44"/>
      <c r="W1759" s="44"/>
      <c r="X1759" s="44"/>
      <c r="Y1759" s="44"/>
      <c r="Z1759" s="44"/>
      <c r="AA1759" s="44"/>
      <c r="AB1759" s="44"/>
      <c r="AC1759" s="44"/>
      <c r="AD1759" s="44"/>
      <c r="AP1759"/>
      <c r="AQ1759"/>
      <c r="AX1759"/>
    </row>
    <row r="1760" spans="18:50">
      <c r="R1760" s="409"/>
      <c r="S1760" s="44"/>
      <c r="T1760" s="44"/>
      <c r="U1760" s="44"/>
      <c r="V1760" s="44"/>
      <c r="W1760" s="44"/>
      <c r="X1760" s="44"/>
      <c r="Y1760" s="44"/>
      <c r="Z1760" s="44"/>
      <c r="AA1760" s="44"/>
      <c r="AB1760" s="44"/>
      <c r="AC1760" s="44"/>
      <c r="AD1760" s="44"/>
      <c r="AP1760"/>
      <c r="AQ1760"/>
      <c r="AX1760"/>
    </row>
    <row r="1761" spans="18:50">
      <c r="R1761" s="409"/>
      <c r="S1761" s="44"/>
      <c r="T1761" s="44"/>
      <c r="U1761" s="44"/>
      <c r="V1761" s="44"/>
      <c r="W1761" s="44"/>
      <c r="X1761" s="44"/>
      <c r="Y1761" s="44"/>
      <c r="Z1761" s="44"/>
      <c r="AA1761" s="44"/>
      <c r="AB1761" s="44"/>
      <c r="AC1761" s="44"/>
      <c r="AD1761" s="44"/>
      <c r="AP1761"/>
      <c r="AQ1761"/>
      <c r="AX1761"/>
    </row>
    <row r="1762" spans="18:50">
      <c r="R1762" s="409"/>
      <c r="S1762" s="44"/>
      <c r="T1762" s="44"/>
      <c r="U1762" s="44"/>
      <c r="V1762" s="44"/>
      <c r="W1762" s="44"/>
      <c r="X1762" s="44"/>
      <c r="Y1762" s="44"/>
      <c r="Z1762" s="44"/>
      <c r="AA1762" s="44"/>
      <c r="AB1762" s="44"/>
      <c r="AC1762" s="44"/>
      <c r="AD1762" s="44"/>
      <c r="AP1762"/>
      <c r="AQ1762"/>
      <c r="AX1762"/>
    </row>
    <row r="1763" spans="18:50">
      <c r="R1763" s="409"/>
      <c r="S1763" s="44"/>
      <c r="T1763" s="44"/>
      <c r="U1763" s="44"/>
      <c r="V1763" s="44"/>
      <c r="W1763" s="44"/>
      <c r="X1763" s="44"/>
      <c r="Y1763" s="44"/>
      <c r="Z1763" s="44"/>
      <c r="AA1763" s="44"/>
      <c r="AB1763" s="44"/>
      <c r="AC1763" s="44"/>
      <c r="AD1763" s="44"/>
      <c r="AP1763"/>
      <c r="AQ1763"/>
      <c r="AX1763"/>
    </row>
    <row r="1764" spans="18:50">
      <c r="R1764" s="409"/>
      <c r="S1764" s="44"/>
      <c r="T1764" s="44"/>
      <c r="U1764" s="44"/>
      <c r="V1764" s="44"/>
      <c r="W1764" s="44"/>
      <c r="X1764" s="44"/>
      <c r="Y1764" s="44"/>
      <c r="Z1764" s="44"/>
      <c r="AA1764" s="44"/>
      <c r="AB1764" s="44"/>
      <c r="AC1764" s="44"/>
      <c r="AD1764" s="44"/>
      <c r="AP1764"/>
      <c r="AQ1764"/>
      <c r="AX1764"/>
    </row>
    <row r="1765" spans="18:50">
      <c r="R1765" s="409"/>
      <c r="S1765" s="44"/>
      <c r="T1765" s="44"/>
      <c r="U1765" s="44"/>
      <c r="V1765" s="44"/>
      <c r="W1765" s="44"/>
      <c r="X1765" s="44"/>
      <c r="Y1765" s="44"/>
      <c r="Z1765" s="44"/>
      <c r="AA1765" s="44"/>
      <c r="AB1765" s="44"/>
      <c r="AC1765" s="44"/>
      <c r="AD1765" s="44"/>
      <c r="AP1765"/>
      <c r="AQ1765"/>
      <c r="AX1765"/>
    </row>
    <row r="1766" spans="18:50">
      <c r="R1766" s="409"/>
      <c r="S1766" s="44"/>
      <c r="T1766" s="44"/>
      <c r="U1766" s="44"/>
      <c r="V1766" s="44"/>
      <c r="W1766" s="44"/>
      <c r="X1766" s="44"/>
      <c r="Y1766" s="44"/>
      <c r="Z1766" s="44"/>
      <c r="AA1766" s="44"/>
      <c r="AB1766" s="44"/>
      <c r="AC1766" s="44"/>
      <c r="AD1766" s="44"/>
      <c r="AP1766"/>
      <c r="AQ1766"/>
      <c r="AX1766"/>
    </row>
    <row r="1767" spans="18:50">
      <c r="R1767" s="409"/>
      <c r="S1767" s="44"/>
      <c r="T1767" s="44"/>
      <c r="U1767" s="44"/>
      <c r="V1767" s="44"/>
      <c r="W1767" s="44"/>
      <c r="X1767" s="44"/>
      <c r="Y1767" s="44"/>
      <c r="Z1767" s="44"/>
      <c r="AA1767" s="44"/>
      <c r="AB1767" s="44"/>
      <c r="AC1767" s="44"/>
      <c r="AD1767" s="44"/>
      <c r="AP1767"/>
      <c r="AQ1767"/>
      <c r="AX1767"/>
    </row>
    <row r="1768" spans="18:50">
      <c r="R1768" s="409"/>
      <c r="S1768" s="44"/>
      <c r="T1768" s="44"/>
      <c r="U1768" s="44"/>
      <c r="V1768" s="44"/>
      <c r="W1768" s="44"/>
      <c r="X1768" s="44"/>
      <c r="Y1768" s="44"/>
      <c r="Z1768" s="44"/>
      <c r="AA1768" s="44"/>
      <c r="AB1768" s="44"/>
      <c r="AC1768" s="44"/>
      <c r="AD1768" s="44"/>
      <c r="AP1768"/>
      <c r="AQ1768"/>
      <c r="AX1768"/>
    </row>
    <row r="1769" spans="18:50">
      <c r="R1769" s="409"/>
      <c r="S1769" s="44"/>
      <c r="T1769" s="44"/>
      <c r="U1769" s="44"/>
      <c r="V1769" s="44"/>
      <c r="W1769" s="44"/>
      <c r="X1769" s="44"/>
      <c r="Y1769" s="44"/>
      <c r="Z1769" s="44"/>
      <c r="AA1769" s="44"/>
      <c r="AB1769" s="44"/>
      <c r="AC1769" s="44"/>
      <c r="AD1769" s="44"/>
      <c r="AP1769"/>
      <c r="AQ1769"/>
      <c r="AX1769"/>
    </row>
    <row r="1770" spans="18:50">
      <c r="R1770" s="409"/>
      <c r="S1770" s="44"/>
      <c r="T1770" s="44"/>
      <c r="U1770" s="44"/>
      <c r="V1770" s="44"/>
      <c r="W1770" s="44"/>
      <c r="X1770" s="44"/>
      <c r="Y1770" s="44"/>
      <c r="Z1770" s="44"/>
      <c r="AA1770" s="44"/>
      <c r="AB1770" s="44"/>
      <c r="AC1770" s="44"/>
      <c r="AD1770" s="44"/>
      <c r="AP1770"/>
      <c r="AQ1770"/>
      <c r="AX1770"/>
    </row>
    <row r="1771" spans="18:50">
      <c r="R1771" s="409"/>
      <c r="S1771" s="44"/>
      <c r="T1771" s="44"/>
      <c r="U1771" s="44"/>
      <c r="V1771" s="44"/>
      <c r="W1771" s="44"/>
      <c r="X1771" s="44"/>
      <c r="Y1771" s="44"/>
      <c r="Z1771" s="44"/>
      <c r="AA1771" s="44"/>
      <c r="AB1771" s="44"/>
      <c r="AC1771" s="44"/>
      <c r="AD1771" s="44"/>
      <c r="AP1771"/>
      <c r="AQ1771"/>
      <c r="AX1771"/>
    </row>
    <row r="1772" spans="18:50">
      <c r="R1772" s="409"/>
      <c r="S1772" s="44"/>
      <c r="T1772" s="44"/>
      <c r="U1772" s="44"/>
      <c r="V1772" s="44"/>
      <c r="W1772" s="44"/>
      <c r="X1772" s="44"/>
      <c r="Y1772" s="44"/>
      <c r="Z1772" s="44"/>
      <c r="AA1772" s="44"/>
      <c r="AB1772" s="44"/>
      <c r="AC1772" s="44"/>
      <c r="AD1772" s="44"/>
      <c r="AP1772"/>
      <c r="AQ1772"/>
      <c r="AX1772"/>
    </row>
    <row r="1773" spans="18:50">
      <c r="R1773" s="409"/>
      <c r="S1773" s="44"/>
      <c r="T1773" s="44"/>
      <c r="U1773" s="44"/>
      <c r="V1773" s="44"/>
      <c r="W1773" s="44"/>
      <c r="X1773" s="44"/>
      <c r="Y1773" s="44"/>
      <c r="Z1773" s="44"/>
      <c r="AA1773" s="44"/>
      <c r="AB1773" s="44"/>
      <c r="AC1773" s="44"/>
      <c r="AD1773" s="44"/>
      <c r="AP1773"/>
      <c r="AQ1773"/>
      <c r="AX1773"/>
    </row>
    <row r="1774" spans="18:50">
      <c r="R1774" s="409"/>
      <c r="S1774" s="44"/>
      <c r="T1774" s="44"/>
      <c r="U1774" s="44"/>
      <c r="V1774" s="44"/>
      <c r="W1774" s="44"/>
      <c r="X1774" s="44"/>
      <c r="Y1774" s="44"/>
      <c r="Z1774" s="44"/>
      <c r="AA1774" s="44"/>
      <c r="AB1774" s="44"/>
      <c r="AC1774" s="44"/>
      <c r="AD1774" s="44"/>
      <c r="AP1774"/>
      <c r="AQ1774"/>
      <c r="AX1774"/>
    </row>
    <row r="1775" spans="18:50">
      <c r="R1775" s="409"/>
      <c r="S1775" s="44"/>
      <c r="T1775" s="44"/>
      <c r="U1775" s="44"/>
      <c r="V1775" s="44"/>
      <c r="W1775" s="44"/>
      <c r="X1775" s="44"/>
      <c r="Y1775" s="44"/>
      <c r="Z1775" s="44"/>
      <c r="AA1775" s="44"/>
      <c r="AB1775" s="44"/>
      <c r="AC1775" s="44"/>
      <c r="AD1775" s="44"/>
      <c r="AP1775"/>
      <c r="AQ1775"/>
      <c r="AX1775"/>
    </row>
    <row r="1776" spans="18:50">
      <c r="R1776" s="409"/>
      <c r="S1776" s="44"/>
      <c r="T1776" s="44"/>
      <c r="U1776" s="44"/>
      <c r="V1776" s="44"/>
      <c r="W1776" s="44"/>
      <c r="X1776" s="44"/>
      <c r="Y1776" s="44"/>
      <c r="Z1776" s="44"/>
      <c r="AA1776" s="44"/>
      <c r="AB1776" s="44"/>
      <c r="AC1776" s="44"/>
      <c r="AD1776" s="44"/>
      <c r="AP1776"/>
      <c r="AQ1776"/>
      <c r="AX1776"/>
    </row>
    <row r="1777" spans="18:50">
      <c r="R1777" s="409"/>
      <c r="S1777" s="44"/>
      <c r="T1777" s="44"/>
      <c r="U1777" s="44"/>
      <c r="V1777" s="44"/>
      <c r="W1777" s="44"/>
      <c r="X1777" s="44"/>
      <c r="Y1777" s="44"/>
      <c r="Z1777" s="44"/>
      <c r="AA1777" s="44"/>
      <c r="AB1777" s="44"/>
      <c r="AC1777" s="44"/>
      <c r="AD1777" s="44"/>
      <c r="AP1777"/>
      <c r="AQ1777"/>
      <c r="AX1777"/>
    </row>
    <row r="1778" spans="18:50">
      <c r="R1778" s="409"/>
      <c r="S1778" s="44"/>
      <c r="T1778" s="44"/>
      <c r="U1778" s="44"/>
      <c r="V1778" s="44"/>
      <c r="W1778" s="44"/>
      <c r="X1778" s="44"/>
      <c r="Y1778" s="44"/>
      <c r="Z1778" s="44"/>
      <c r="AA1778" s="44"/>
      <c r="AB1778" s="44"/>
      <c r="AC1778" s="44"/>
      <c r="AD1778" s="44"/>
      <c r="AP1778"/>
      <c r="AQ1778"/>
      <c r="AX1778"/>
    </row>
    <row r="1779" spans="18:50">
      <c r="R1779" s="409"/>
      <c r="S1779" s="44"/>
      <c r="T1779" s="44"/>
      <c r="U1779" s="44"/>
      <c r="V1779" s="44"/>
      <c r="W1779" s="44"/>
      <c r="X1779" s="44"/>
      <c r="Y1779" s="44"/>
      <c r="Z1779" s="44"/>
      <c r="AA1779" s="44"/>
      <c r="AB1779" s="44"/>
      <c r="AC1779" s="44"/>
      <c r="AD1779" s="44"/>
      <c r="AP1779"/>
      <c r="AQ1779"/>
      <c r="AX1779"/>
    </row>
    <row r="1780" spans="18:50">
      <c r="R1780" s="409"/>
      <c r="S1780" s="44"/>
      <c r="T1780" s="44"/>
      <c r="U1780" s="44"/>
      <c r="V1780" s="44"/>
      <c r="W1780" s="44"/>
      <c r="X1780" s="44"/>
      <c r="Y1780" s="44"/>
      <c r="Z1780" s="44"/>
      <c r="AA1780" s="44"/>
      <c r="AB1780" s="44"/>
      <c r="AC1780" s="44"/>
      <c r="AD1780" s="44"/>
      <c r="AP1780"/>
      <c r="AQ1780"/>
      <c r="AX1780"/>
    </row>
    <row r="1781" spans="18:50">
      <c r="R1781" s="409"/>
      <c r="S1781" s="44"/>
      <c r="T1781" s="44"/>
      <c r="U1781" s="44"/>
      <c r="V1781" s="44"/>
      <c r="W1781" s="44"/>
      <c r="X1781" s="44"/>
      <c r="Y1781" s="44"/>
      <c r="Z1781" s="44"/>
      <c r="AA1781" s="44"/>
      <c r="AB1781" s="44"/>
      <c r="AC1781" s="44"/>
      <c r="AD1781" s="44"/>
      <c r="AP1781"/>
      <c r="AQ1781"/>
      <c r="AX1781"/>
    </row>
    <row r="1782" spans="18:50">
      <c r="R1782" s="409"/>
      <c r="S1782" s="44"/>
      <c r="T1782" s="44"/>
      <c r="U1782" s="44"/>
      <c r="V1782" s="44"/>
      <c r="W1782" s="44"/>
      <c r="X1782" s="44"/>
      <c r="Y1782" s="44"/>
      <c r="Z1782" s="44"/>
      <c r="AA1782" s="44"/>
      <c r="AB1782" s="44"/>
      <c r="AC1782" s="44"/>
      <c r="AD1782" s="44"/>
      <c r="AP1782"/>
      <c r="AQ1782"/>
      <c r="AX1782"/>
    </row>
    <row r="1783" spans="18:50">
      <c r="R1783" s="409"/>
      <c r="S1783" s="44"/>
      <c r="T1783" s="44"/>
      <c r="U1783" s="44"/>
      <c r="V1783" s="44"/>
      <c r="W1783" s="44"/>
      <c r="X1783" s="44"/>
      <c r="Y1783" s="44"/>
      <c r="Z1783" s="44"/>
      <c r="AA1783" s="44"/>
      <c r="AB1783" s="44"/>
      <c r="AC1783" s="44"/>
      <c r="AD1783" s="44"/>
      <c r="AP1783"/>
      <c r="AQ1783"/>
      <c r="AX1783"/>
    </row>
    <row r="1784" spans="18:50">
      <c r="R1784" s="409"/>
      <c r="S1784" s="44"/>
      <c r="T1784" s="44"/>
      <c r="U1784" s="44"/>
      <c r="V1784" s="44"/>
      <c r="W1784" s="44"/>
      <c r="X1784" s="44"/>
      <c r="Y1784" s="44"/>
      <c r="Z1784" s="44"/>
      <c r="AA1784" s="44"/>
      <c r="AB1784" s="44"/>
      <c r="AC1784" s="44"/>
      <c r="AD1784" s="44"/>
      <c r="AP1784"/>
      <c r="AQ1784"/>
      <c r="AX1784"/>
    </row>
    <row r="1785" spans="18:50">
      <c r="R1785" s="409"/>
      <c r="S1785" s="44"/>
      <c r="T1785" s="44"/>
      <c r="U1785" s="44"/>
      <c r="V1785" s="44"/>
      <c r="W1785" s="44"/>
      <c r="X1785" s="44"/>
      <c r="Y1785" s="44"/>
      <c r="Z1785" s="44"/>
      <c r="AA1785" s="44"/>
      <c r="AB1785" s="44"/>
      <c r="AC1785" s="44"/>
      <c r="AD1785" s="44"/>
      <c r="AP1785"/>
      <c r="AQ1785"/>
      <c r="AX1785"/>
    </row>
    <row r="1786" spans="18:50">
      <c r="R1786" s="409"/>
      <c r="S1786" s="44"/>
      <c r="T1786" s="44"/>
      <c r="U1786" s="44"/>
      <c r="V1786" s="44"/>
      <c r="W1786" s="44"/>
      <c r="X1786" s="44"/>
      <c r="Y1786" s="44"/>
      <c r="Z1786" s="44"/>
      <c r="AA1786" s="44"/>
      <c r="AB1786" s="44"/>
      <c r="AC1786" s="44"/>
      <c r="AD1786" s="44"/>
      <c r="AP1786"/>
      <c r="AQ1786"/>
      <c r="AX1786"/>
    </row>
    <row r="1787" spans="18:50">
      <c r="R1787" s="409"/>
      <c r="S1787" s="44"/>
      <c r="T1787" s="44"/>
      <c r="U1787" s="44"/>
      <c r="V1787" s="44"/>
      <c r="W1787" s="44"/>
      <c r="X1787" s="44"/>
      <c r="Y1787" s="44"/>
      <c r="Z1787" s="44"/>
      <c r="AA1787" s="44"/>
      <c r="AB1787" s="44"/>
      <c r="AC1787" s="44"/>
      <c r="AD1787" s="44"/>
      <c r="AP1787"/>
      <c r="AQ1787"/>
      <c r="AX1787"/>
    </row>
    <row r="1788" spans="18:50">
      <c r="R1788" s="409"/>
      <c r="S1788" s="44"/>
      <c r="T1788" s="44"/>
      <c r="U1788" s="44"/>
      <c r="V1788" s="44"/>
      <c r="W1788" s="44"/>
      <c r="X1788" s="44"/>
      <c r="Y1788" s="44"/>
      <c r="Z1788" s="44"/>
      <c r="AA1788" s="44"/>
      <c r="AB1788" s="44"/>
      <c r="AC1788" s="44"/>
      <c r="AD1788" s="44"/>
      <c r="AP1788"/>
      <c r="AQ1788"/>
      <c r="AX1788"/>
    </row>
    <row r="1789" spans="18:50">
      <c r="R1789" s="409"/>
      <c r="S1789" s="44"/>
      <c r="T1789" s="44"/>
      <c r="U1789" s="44"/>
      <c r="V1789" s="44"/>
      <c r="W1789" s="44"/>
      <c r="X1789" s="44"/>
      <c r="Y1789" s="44"/>
      <c r="Z1789" s="44"/>
      <c r="AA1789" s="44"/>
      <c r="AB1789" s="44"/>
      <c r="AC1789" s="44"/>
      <c r="AD1789" s="44"/>
      <c r="AP1789"/>
      <c r="AQ1789"/>
      <c r="AX1789"/>
    </row>
    <row r="1790" spans="18:50">
      <c r="R1790" s="409"/>
      <c r="S1790" s="44"/>
      <c r="T1790" s="44"/>
      <c r="U1790" s="44"/>
      <c r="V1790" s="44"/>
      <c r="W1790" s="44"/>
      <c r="X1790" s="44"/>
      <c r="Y1790" s="44"/>
      <c r="Z1790" s="44"/>
      <c r="AA1790" s="44"/>
      <c r="AB1790" s="44"/>
      <c r="AC1790" s="44"/>
      <c r="AD1790" s="44"/>
      <c r="AP1790"/>
      <c r="AQ1790"/>
      <c r="AX1790"/>
    </row>
    <row r="1791" spans="18:50">
      <c r="R1791" s="409"/>
      <c r="S1791" s="44"/>
      <c r="T1791" s="44"/>
      <c r="U1791" s="44"/>
      <c r="V1791" s="44"/>
      <c r="W1791" s="44"/>
      <c r="X1791" s="44"/>
      <c r="Y1791" s="44"/>
      <c r="Z1791" s="44"/>
      <c r="AA1791" s="44"/>
      <c r="AB1791" s="44"/>
      <c r="AC1791" s="44"/>
      <c r="AD1791" s="44"/>
      <c r="AP1791"/>
      <c r="AQ1791"/>
      <c r="AX1791"/>
    </row>
    <row r="1792" spans="18:50">
      <c r="R1792" s="409"/>
      <c r="S1792" s="44"/>
      <c r="T1792" s="44"/>
      <c r="U1792" s="44"/>
      <c r="V1792" s="44"/>
      <c r="W1792" s="44"/>
      <c r="X1792" s="44"/>
      <c r="Y1792" s="44"/>
      <c r="Z1792" s="44"/>
      <c r="AA1792" s="44"/>
      <c r="AB1792" s="44"/>
      <c r="AC1792" s="44"/>
      <c r="AD1792" s="44"/>
      <c r="AP1792"/>
      <c r="AQ1792"/>
      <c r="AX1792"/>
    </row>
    <row r="1793" spans="18:50">
      <c r="R1793" s="409"/>
      <c r="S1793" s="44"/>
      <c r="T1793" s="44"/>
      <c r="U1793" s="44"/>
      <c r="V1793" s="44"/>
      <c r="W1793" s="44"/>
      <c r="X1793" s="44"/>
      <c r="Y1793" s="44"/>
      <c r="Z1793" s="44"/>
      <c r="AA1793" s="44"/>
      <c r="AB1793" s="44"/>
      <c r="AC1793" s="44"/>
      <c r="AD1793" s="44"/>
      <c r="AP1793"/>
      <c r="AQ1793"/>
      <c r="AX1793"/>
    </row>
    <row r="1794" spans="18:50">
      <c r="R1794" s="409"/>
      <c r="S1794" s="44"/>
      <c r="T1794" s="44"/>
      <c r="U1794" s="44"/>
      <c r="V1794" s="44"/>
      <c r="W1794" s="44"/>
      <c r="X1794" s="44"/>
      <c r="Y1794" s="44"/>
      <c r="Z1794" s="44"/>
      <c r="AA1794" s="44"/>
      <c r="AB1794" s="44"/>
      <c r="AC1794" s="44"/>
      <c r="AD1794" s="44"/>
      <c r="AP1794"/>
      <c r="AQ1794"/>
      <c r="AX1794"/>
    </row>
    <row r="1795" spans="18:50">
      <c r="R1795" s="409"/>
      <c r="S1795" s="44"/>
      <c r="T1795" s="44"/>
      <c r="U1795" s="44"/>
      <c r="V1795" s="44"/>
      <c r="W1795" s="44"/>
      <c r="X1795" s="44"/>
      <c r="Y1795" s="44"/>
      <c r="Z1795" s="44"/>
      <c r="AA1795" s="44"/>
      <c r="AB1795" s="44"/>
      <c r="AC1795" s="44"/>
      <c r="AD1795" s="44"/>
      <c r="AP1795"/>
      <c r="AQ1795"/>
      <c r="AX1795"/>
    </row>
    <row r="1796" spans="18:50">
      <c r="R1796" s="409"/>
      <c r="S1796" s="44"/>
      <c r="T1796" s="44"/>
      <c r="U1796" s="44"/>
      <c r="V1796" s="44"/>
      <c r="W1796" s="44"/>
      <c r="X1796" s="44"/>
      <c r="Y1796" s="44"/>
      <c r="Z1796" s="44"/>
      <c r="AA1796" s="44"/>
      <c r="AB1796" s="44"/>
      <c r="AC1796" s="44"/>
      <c r="AD1796" s="44"/>
      <c r="AP1796"/>
      <c r="AQ1796"/>
      <c r="AX1796"/>
    </row>
    <row r="1797" spans="18:50">
      <c r="R1797" s="409"/>
      <c r="S1797" s="44"/>
      <c r="T1797" s="44"/>
      <c r="U1797" s="44"/>
      <c r="V1797" s="44"/>
      <c r="W1797" s="44"/>
      <c r="X1797" s="44"/>
      <c r="Y1797" s="44"/>
      <c r="Z1797" s="44"/>
      <c r="AA1797" s="44"/>
      <c r="AB1797" s="44"/>
      <c r="AC1797" s="44"/>
      <c r="AD1797" s="44"/>
      <c r="AP1797"/>
      <c r="AQ1797"/>
      <c r="AX1797"/>
    </row>
    <row r="1798" spans="18:50">
      <c r="R1798" s="409"/>
      <c r="S1798" s="44"/>
      <c r="T1798" s="44"/>
      <c r="U1798" s="44"/>
      <c r="V1798" s="44"/>
      <c r="W1798" s="44"/>
      <c r="X1798" s="44"/>
      <c r="Y1798" s="44"/>
      <c r="Z1798" s="44"/>
      <c r="AA1798" s="44"/>
      <c r="AB1798" s="44"/>
      <c r="AC1798" s="44"/>
      <c r="AD1798" s="44"/>
      <c r="AP1798"/>
      <c r="AQ1798"/>
      <c r="AX1798"/>
    </row>
    <row r="1799" spans="18:50">
      <c r="R1799" s="409"/>
      <c r="S1799" s="44"/>
      <c r="T1799" s="44"/>
      <c r="U1799" s="44"/>
      <c r="V1799" s="44"/>
      <c r="W1799" s="44"/>
      <c r="X1799" s="44"/>
      <c r="Y1799" s="44"/>
      <c r="Z1799" s="44"/>
      <c r="AA1799" s="44"/>
      <c r="AB1799" s="44"/>
      <c r="AC1799" s="44"/>
      <c r="AD1799" s="44"/>
      <c r="AP1799"/>
      <c r="AQ1799"/>
      <c r="AX1799"/>
    </row>
    <row r="1800" spans="18:50">
      <c r="R1800" s="409"/>
      <c r="S1800" s="44"/>
      <c r="T1800" s="44"/>
      <c r="U1800" s="44"/>
      <c r="V1800" s="44"/>
      <c r="W1800" s="44"/>
      <c r="X1800" s="44"/>
      <c r="Y1800" s="44"/>
      <c r="Z1800" s="44"/>
      <c r="AA1800" s="44"/>
      <c r="AB1800" s="44"/>
      <c r="AC1800" s="44"/>
      <c r="AD1800" s="44"/>
      <c r="AP1800"/>
      <c r="AQ1800"/>
      <c r="AX1800"/>
    </row>
    <row r="1801" spans="18:50">
      <c r="R1801" s="409"/>
      <c r="S1801" s="44"/>
      <c r="T1801" s="44"/>
      <c r="U1801" s="44"/>
      <c r="V1801" s="44"/>
      <c r="W1801" s="44"/>
      <c r="X1801" s="44"/>
      <c r="Y1801" s="44"/>
      <c r="Z1801" s="44"/>
      <c r="AA1801" s="44"/>
      <c r="AB1801" s="44"/>
      <c r="AC1801" s="44"/>
      <c r="AD1801" s="44"/>
      <c r="AP1801"/>
      <c r="AQ1801"/>
      <c r="AX1801"/>
    </row>
    <row r="1802" spans="18:50">
      <c r="R1802" s="409"/>
      <c r="S1802" s="44"/>
      <c r="T1802" s="44"/>
      <c r="U1802" s="44"/>
      <c r="V1802" s="44"/>
      <c r="W1802" s="44"/>
      <c r="X1802" s="44"/>
      <c r="Y1802" s="44"/>
      <c r="Z1802" s="44"/>
      <c r="AA1802" s="44"/>
      <c r="AB1802" s="44"/>
      <c r="AC1802" s="44"/>
      <c r="AD1802" s="44"/>
      <c r="AP1802"/>
      <c r="AQ1802"/>
      <c r="AX1802"/>
    </row>
    <row r="1803" spans="18:50">
      <c r="R1803" s="409"/>
      <c r="S1803" s="44"/>
      <c r="T1803" s="44"/>
      <c r="U1803" s="44"/>
      <c r="V1803" s="44"/>
      <c r="W1803" s="44"/>
      <c r="X1803" s="44"/>
      <c r="Y1803" s="44"/>
      <c r="Z1803" s="44"/>
      <c r="AA1803" s="44"/>
      <c r="AB1803" s="44"/>
      <c r="AC1803" s="44"/>
      <c r="AD1803" s="44"/>
      <c r="AP1803"/>
      <c r="AQ1803"/>
      <c r="AX1803"/>
    </row>
    <row r="1804" spans="18:50">
      <c r="R1804" s="409"/>
      <c r="S1804" s="44"/>
      <c r="T1804" s="44"/>
      <c r="U1804" s="44"/>
      <c r="V1804" s="44"/>
      <c r="W1804" s="44"/>
      <c r="X1804" s="44"/>
      <c r="Y1804" s="44"/>
      <c r="Z1804" s="44"/>
      <c r="AA1804" s="44"/>
      <c r="AB1804" s="44"/>
      <c r="AC1804" s="44"/>
      <c r="AD1804" s="44"/>
      <c r="AP1804"/>
      <c r="AQ1804"/>
      <c r="AX1804"/>
    </row>
    <row r="1805" spans="18:50">
      <c r="R1805" s="409"/>
      <c r="S1805" s="44"/>
      <c r="T1805" s="44"/>
      <c r="U1805" s="44"/>
      <c r="V1805" s="44"/>
      <c r="W1805" s="44"/>
      <c r="X1805" s="44"/>
      <c r="Y1805" s="44"/>
      <c r="Z1805" s="44"/>
      <c r="AA1805" s="44"/>
      <c r="AB1805" s="44"/>
      <c r="AC1805" s="44"/>
      <c r="AD1805" s="44"/>
      <c r="AP1805"/>
      <c r="AQ1805"/>
      <c r="AX1805"/>
    </row>
    <row r="1806" spans="18:50">
      <c r="R1806" s="409"/>
      <c r="S1806" s="44"/>
      <c r="T1806" s="44"/>
      <c r="U1806" s="44"/>
      <c r="V1806" s="44"/>
      <c r="W1806" s="44"/>
      <c r="X1806" s="44"/>
      <c r="Y1806" s="44"/>
      <c r="Z1806" s="44"/>
      <c r="AA1806" s="44"/>
      <c r="AB1806" s="44"/>
      <c r="AC1806" s="44"/>
      <c r="AD1806" s="44"/>
      <c r="AP1806"/>
      <c r="AQ1806"/>
      <c r="AX1806"/>
    </row>
    <row r="1807" spans="18:50">
      <c r="R1807" s="409"/>
      <c r="S1807" s="44"/>
      <c r="T1807" s="44"/>
      <c r="U1807" s="44"/>
      <c r="V1807" s="44"/>
      <c r="W1807" s="44"/>
      <c r="X1807" s="44"/>
      <c r="Y1807" s="44"/>
      <c r="Z1807" s="44"/>
      <c r="AA1807" s="44"/>
      <c r="AB1807" s="44"/>
      <c r="AC1807" s="44"/>
      <c r="AD1807" s="44"/>
      <c r="AP1807"/>
      <c r="AQ1807"/>
      <c r="AX1807"/>
    </row>
    <row r="1808" spans="18:50">
      <c r="R1808" s="409"/>
      <c r="S1808" s="44"/>
      <c r="T1808" s="44"/>
      <c r="U1808" s="44"/>
      <c r="V1808" s="44"/>
      <c r="W1808" s="44"/>
      <c r="X1808" s="44"/>
      <c r="Y1808" s="44"/>
      <c r="Z1808" s="44"/>
      <c r="AA1808" s="44"/>
      <c r="AB1808" s="44"/>
      <c r="AC1808" s="44"/>
      <c r="AD1808" s="44"/>
      <c r="AP1808"/>
      <c r="AQ1808"/>
      <c r="AX1808"/>
    </row>
    <row r="1809" spans="18:50">
      <c r="R1809" s="409"/>
      <c r="S1809" s="44"/>
      <c r="T1809" s="44"/>
      <c r="U1809" s="44"/>
      <c r="V1809" s="44"/>
      <c r="W1809" s="44"/>
      <c r="X1809" s="44"/>
      <c r="Y1809" s="44"/>
      <c r="Z1809" s="44"/>
      <c r="AA1809" s="44"/>
      <c r="AB1809" s="44"/>
      <c r="AC1809" s="44"/>
      <c r="AD1809" s="44"/>
      <c r="AP1809"/>
      <c r="AQ1809"/>
      <c r="AX1809"/>
    </row>
    <row r="1810" spans="18:50">
      <c r="R1810" s="409"/>
      <c r="S1810" s="44"/>
      <c r="T1810" s="44"/>
      <c r="U1810" s="44"/>
      <c r="V1810" s="44"/>
      <c r="W1810" s="44"/>
      <c r="X1810" s="44"/>
      <c r="Y1810" s="44"/>
      <c r="Z1810" s="44"/>
      <c r="AA1810" s="44"/>
      <c r="AB1810" s="44"/>
      <c r="AC1810" s="44"/>
      <c r="AD1810" s="44"/>
      <c r="AP1810"/>
      <c r="AQ1810"/>
      <c r="AX1810"/>
    </row>
    <row r="1811" spans="18:50">
      <c r="R1811" s="409"/>
      <c r="S1811" s="44"/>
      <c r="T1811" s="44"/>
      <c r="U1811" s="44"/>
      <c r="V1811" s="44"/>
      <c r="W1811" s="44"/>
      <c r="X1811" s="44"/>
      <c r="Y1811" s="44"/>
      <c r="Z1811" s="44"/>
      <c r="AA1811" s="44"/>
      <c r="AB1811" s="44"/>
      <c r="AC1811" s="44"/>
      <c r="AD1811" s="44"/>
      <c r="AP1811"/>
      <c r="AQ1811"/>
      <c r="AX1811"/>
    </row>
    <row r="1812" spans="18:50">
      <c r="R1812" s="409"/>
      <c r="S1812" s="44"/>
      <c r="T1812" s="44"/>
      <c r="U1812" s="44"/>
      <c r="V1812" s="44"/>
      <c r="W1812" s="44"/>
      <c r="X1812" s="44"/>
      <c r="Y1812" s="44"/>
      <c r="Z1812" s="44"/>
      <c r="AA1812" s="44"/>
      <c r="AB1812" s="44"/>
      <c r="AC1812" s="44"/>
      <c r="AD1812" s="44"/>
      <c r="AP1812"/>
      <c r="AQ1812"/>
      <c r="AX1812"/>
    </row>
    <row r="1813" spans="18:50">
      <c r="R1813" s="409"/>
      <c r="S1813" s="44"/>
      <c r="T1813" s="44"/>
      <c r="U1813" s="44"/>
      <c r="V1813" s="44"/>
      <c r="W1813" s="44"/>
      <c r="X1813" s="44"/>
      <c r="Y1813" s="44"/>
      <c r="Z1813" s="44"/>
      <c r="AA1813" s="44"/>
      <c r="AB1813" s="44"/>
      <c r="AC1813" s="44"/>
      <c r="AD1813" s="44"/>
      <c r="AP1813"/>
      <c r="AQ1813"/>
      <c r="AX1813"/>
    </row>
    <row r="1814" spans="18:50">
      <c r="R1814" s="409"/>
      <c r="S1814" s="44"/>
      <c r="T1814" s="44"/>
      <c r="U1814" s="44"/>
      <c r="V1814" s="44"/>
      <c r="W1814" s="44"/>
      <c r="X1814" s="44"/>
      <c r="Y1814" s="44"/>
      <c r="Z1814" s="44"/>
      <c r="AA1814" s="44"/>
      <c r="AB1814" s="44"/>
      <c r="AC1814" s="44"/>
      <c r="AD1814" s="44"/>
      <c r="AP1814"/>
      <c r="AQ1814"/>
      <c r="AX1814"/>
    </row>
    <row r="1815" spans="18:50">
      <c r="R1815" s="409"/>
      <c r="S1815" s="44"/>
      <c r="T1815" s="44"/>
      <c r="U1815" s="44"/>
      <c r="V1815" s="44"/>
      <c r="W1815" s="44"/>
      <c r="X1815" s="44"/>
      <c r="Y1815" s="44"/>
      <c r="Z1815" s="44"/>
      <c r="AA1815" s="44"/>
      <c r="AB1815" s="44"/>
      <c r="AC1815" s="44"/>
      <c r="AD1815" s="44"/>
      <c r="AP1815"/>
      <c r="AQ1815"/>
      <c r="AX1815"/>
    </row>
    <row r="1816" spans="18:50">
      <c r="R1816" s="409"/>
      <c r="S1816" s="44"/>
      <c r="T1816" s="44"/>
      <c r="U1816" s="44"/>
      <c r="V1816" s="44"/>
      <c r="W1816" s="44"/>
      <c r="X1816" s="44"/>
      <c r="Y1816" s="44"/>
      <c r="Z1816" s="44"/>
      <c r="AA1816" s="44"/>
      <c r="AB1816" s="44"/>
      <c r="AC1816" s="44"/>
      <c r="AD1816" s="44"/>
      <c r="AP1816"/>
      <c r="AQ1816"/>
      <c r="AX1816"/>
    </row>
    <row r="1817" spans="18:50">
      <c r="R1817" s="409"/>
      <c r="S1817" s="44"/>
      <c r="T1817" s="44"/>
      <c r="U1817" s="44"/>
      <c r="V1817" s="44"/>
      <c r="W1817" s="44"/>
      <c r="X1817" s="44"/>
      <c r="Y1817" s="44"/>
      <c r="Z1817" s="44"/>
      <c r="AA1817" s="44"/>
      <c r="AB1817" s="44"/>
      <c r="AC1817" s="44"/>
      <c r="AD1817" s="44"/>
      <c r="AP1817"/>
      <c r="AQ1817"/>
      <c r="AX1817"/>
    </row>
    <row r="1818" spans="18:50">
      <c r="R1818" s="409"/>
      <c r="S1818" s="44"/>
      <c r="T1818" s="44"/>
      <c r="U1818" s="44"/>
      <c r="V1818" s="44"/>
      <c r="W1818" s="44"/>
      <c r="X1818" s="44"/>
      <c r="Y1818" s="44"/>
      <c r="Z1818" s="44"/>
      <c r="AA1818" s="44"/>
      <c r="AB1818" s="44"/>
      <c r="AC1818" s="44"/>
      <c r="AD1818" s="44"/>
      <c r="AP1818"/>
      <c r="AQ1818"/>
      <c r="AX1818"/>
    </row>
    <row r="1819" spans="18:50">
      <c r="R1819" s="409"/>
      <c r="S1819" s="44"/>
      <c r="T1819" s="44"/>
      <c r="U1819" s="44"/>
      <c r="V1819" s="44"/>
      <c r="W1819" s="44"/>
      <c r="X1819" s="44"/>
      <c r="Y1819" s="44"/>
      <c r="Z1819" s="44"/>
      <c r="AA1819" s="44"/>
      <c r="AB1819" s="44"/>
      <c r="AC1819" s="44"/>
      <c r="AD1819" s="44"/>
      <c r="AP1819"/>
      <c r="AQ1819"/>
      <c r="AX1819"/>
    </row>
    <row r="1820" spans="18:50">
      <c r="R1820" s="409"/>
      <c r="S1820" s="44"/>
      <c r="T1820" s="44"/>
      <c r="U1820" s="44"/>
      <c r="V1820" s="44"/>
      <c r="W1820" s="44"/>
      <c r="X1820" s="44"/>
      <c r="Y1820" s="44"/>
      <c r="Z1820" s="44"/>
      <c r="AA1820" s="44"/>
      <c r="AB1820" s="44"/>
      <c r="AC1820" s="44"/>
      <c r="AD1820" s="44"/>
      <c r="AP1820"/>
      <c r="AQ1820"/>
      <c r="AX1820"/>
    </row>
    <row r="1821" spans="18:50">
      <c r="R1821" s="409"/>
      <c r="S1821" s="44"/>
      <c r="T1821" s="44"/>
      <c r="U1821" s="44"/>
      <c r="V1821" s="44"/>
      <c r="W1821" s="44"/>
      <c r="X1821" s="44"/>
      <c r="Y1821" s="44"/>
      <c r="Z1821" s="44"/>
      <c r="AA1821" s="44"/>
      <c r="AB1821" s="44"/>
      <c r="AC1821" s="44"/>
      <c r="AD1821" s="44"/>
      <c r="AP1821"/>
      <c r="AQ1821"/>
      <c r="AX1821"/>
    </row>
    <row r="1822" spans="18:50">
      <c r="R1822" s="409"/>
      <c r="S1822" s="44"/>
      <c r="T1822" s="44"/>
      <c r="U1822" s="44"/>
      <c r="V1822" s="44"/>
      <c r="W1822" s="44"/>
      <c r="X1822" s="44"/>
      <c r="Y1822" s="44"/>
      <c r="Z1822" s="44"/>
      <c r="AA1822" s="44"/>
      <c r="AB1822" s="44"/>
      <c r="AC1822" s="44"/>
      <c r="AD1822" s="44"/>
      <c r="AP1822"/>
      <c r="AQ1822"/>
      <c r="AX1822"/>
    </row>
    <row r="1823" spans="18:50">
      <c r="R1823" s="409"/>
      <c r="S1823" s="44"/>
      <c r="T1823" s="44"/>
      <c r="U1823" s="44"/>
      <c r="V1823" s="44"/>
      <c r="W1823" s="44"/>
      <c r="X1823" s="44"/>
      <c r="Y1823" s="44"/>
      <c r="Z1823" s="44"/>
      <c r="AA1823" s="44"/>
      <c r="AB1823" s="44"/>
      <c r="AC1823" s="44"/>
      <c r="AD1823" s="44"/>
      <c r="AP1823"/>
      <c r="AQ1823"/>
      <c r="AX1823"/>
    </row>
    <row r="1824" spans="18:50">
      <c r="R1824" s="409"/>
      <c r="S1824" s="44"/>
      <c r="T1824" s="44"/>
      <c r="U1824" s="44"/>
      <c r="V1824" s="44"/>
      <c r="W1824" s="44"/>
      <c r="X1824" s="44"/>
      <c r="Y1824" s="44"/>
      <c r="Z1824" s="44"/>
      <c r="AA1824" s="44"/>
      <c r="AB1824" s="44"/>
      <c r="AC1824" s="44"/>
      <c r="AD1824" s="44"/>
      <c r="AP1824"/>
      <c r="AQ1824"/>
      <c r="AX1824"/>
    </row>
    <row r="1825" spans="18:50">
      <c r="R1825" s="409"/>
      <c r="S1825" s="44"/>
      <c r="T1825" s="44"/>
      <c r="U1825" s="44"/>
      <c r="V1825" s="44"/>
      <c r="W1825" s="44"/>
      <c r="X1825" s="44"/>
      <c r="Y1825" s="44"/>
      <c r="Z1825" s="44"/>
      <c r="AA1825" s="44"/>
      <c r="AB1825" s="44"/>
      <c r="AC1825" s="44"/>
      <c r="AD1825" s="44"/>
      <c r="AP1825"/>
      <c r="AQ1825"/>
      <c r="AX1825"/>
    </row>
  </sheetData>
  <mergeCells count="953">
    <mergeCell ref="B259:D259"/>
    <mergeCell ref="E259:R259"/>
    <mergeCell ref="AW252:AW254"/>
    <mergeCell ref="AX252:AX254"/>
    <mergeCell ref="AY252:AY254"/>
    <mergeCell ref="B257:D257"/>
    <mergeCell ref="E257:R257"/>
    <mergeCell ref="B258:D258"/>
    <mergeCell ref="E258:R258"/>
    <mergeCell ref="AQ252:AQ254"/>
    <mergeCell ref="AR252:AR254"/>
    <mergeCell ref="AS252:AS254"/>
    <mergeCell ref="AT252:AT254"/>
    <mergeCell ref="AU252:AU254"/>
    <mergeCell ref="AV252:AV254"/>
    <mergeCell ref="AK252:AK254"/>
    <mergeCell ref="AL252:AL254"/>
    <mergeCell ref="AM252:AM254"/>
    <mergeCell ref="AN252:AN254"/>
    <mergeCell ref="AO252:AO254"/>
    <mergeCell ref="AP252:AP254"/>
    <mergeCell ref="AY246:AY251"/>
    <mergeCell ref="A252:C254"/>
    <mergeCell ref="AG252:AG254"/>
    <mergeCell ref="AH252:AH254"/>
    <mergeCell ref="AI252:AI254"/>
    <mergeCell ref="AJ252:AJ254"/>
    <mergeCell ref="AO246:AO251"/>
    <mergeCell ref="AP246:AP251"/>
    <mergeCell ref="AQ246:AQ251"/>
    <mergeCell ref="AR246:AR251"/>
    <mergeCell ref="AS246:AS251"/>
    <mergeCell ref="AT246:AT251"/>
    <mergeCell ref="AI246:AI251"/>
    <mergeCell ref="AJ246:AJ251"/>
    <mergeCell ref="AK246:AK251"/>
    <mergeCell ref="AL246:AL251"/>
    <mergeCell ref="AM246:AM251"/>
    <mergeCell ref="AN246:AN251"/>
    <mergeCell ref="A246:A251"/>
    <mergeCell ref="B246:B251"/>
    <mergeCell ref="C246:C251"/>
    <mergeCell ref="AF246:AF251"/>
    <mergeCell ref="AG246:AG251"/>
    <mergeCell ref="AH246:AH251"/>
    <mergeCell ref="AT242:AT245"/>
    <mergeCell ref="AU242:AU245"/>
    <mergeCell ref="AV242:AV245"/>
    <mergeCell ref="AW242:AW245"/>
    <mergeCell ref="AX242:AX245"/>
    <mergeCell ref="AU246:AU251"/>
    <mergeCell ref="AV246:AV251"/>
    <mergeCell ref="AW246:AW251"/>
    <mergeCell ref="AX246:AX251"/>
    <mergeCell ref="AY242:AY245"/>
    <mergeCell ref="AN242:AN245"/>
    <mergeCell ref="AO242:AO245"/>
    <mergeCell ref="AP242:AP245"/>
    <mergeCell ref="AQ242:AQ245"/>
    <mergeCell ref="AR242:AR245"/>
    <mergeCell ref="AS242:AS245"/>
    <mergeCell ref="AY236:AY241"/>
    <mergeCell ref="C242:C245"/>
    <mergeCell ref="AF242:AF245"/>
    <mergeCell ref="AG242:AG245"/>
    <mergeCell ref="AH242:AH245"/>
    <mergeCell ref="AI242:AI245"/>
    <mergeCell ref="AJ242:AJ245"/>
    <mergeCell ref="AK242:AK245"/>
    <mergeCell ref="AL242:AL245"/>
    <mergeCell ref="AM242:AM245"/>
    <mergeCell ref="AS236:AS241"/>
    <mergeCell ref="AT236:AT241"/>
    <mergeCell ref="AU236:AU241"/>
    <mergeCell ref="AV236:AV241"/>
    <mergeCell ref="AW236:AW241"/>
    <mergeCell ref="AX236:AX241"/>
    <mergeCell ref="AM236:AM241"/>
    <mergeCell ref="AX230:AX235"/>
    <mergeCell ref="AY230:AY235"/>
    <mergeCell ref="C236:C241"/>
    <mergeCell ref="AF236:AF241"/>
    <mergeCell ref="AG236:AG241"/>
    <mergeCell ref="AH236:AH241"/>
    <mergeCell ref="AI236:AI241"/>
    <mergeCell ref="AJ236:AJ241"/>
    <mergeCell ref="AK236:AK241"/>
    <mergeCell ref="AL236:AL241"/>
    <mergeCell ref="AR230:AR235"/>
    <mergeCell ref="AS230:AS235"/>
    <mergeCell ref="AT230:AT235"/>
    <mergeCell ref="AU230:AU235"/>
    <mergeCell ref="AV230:AV235"/>
    <mergeCell ref="AW230:AW235"/>
    <mergeCell ref="AL230:AL235"/>
    <mergeCell ref="AM230:AM235"/>
    <mergeCell ref="AN230:AN235"/>
    <mergeCell ref="S236:S241"/>
    <mergeCell ref="AL224:AL229"/>
    <mergeCell ref="AM224:AM229"/>
    <mergeCell ref="AN224:AN229"/>
    <mergeCell ref="AO224:AO229"/>
    <mergeCell ref="AN236:AN241"/>
    <mergeCell ref="AO236:AO241"/>
    <mergeCell ref="AP236:AP241"/>
    <mergeCell ref="AQ236:AQ241"/>
    <mergeCell ref="AR236:AR241"/>
    <mergeCell ref="C224:C229"/>
    <mergeCell ref="AF224:AF229"/>
    <mergeCell ref="AG224:AG229"/>
    <mergeCell ref="AH224:AH229"/>
    <mergeCell ref="AI224:AI229"/>
    <mergeCell ref="AJ224:AJ229"/>
    <mergeCell ref="AT218:AT223"/>
    <mergeCell ref="AU218:AU223"/>
    <mergeCell ref="AO230:AO235"/>
    <mergeCell ref="AP230:AP235"/>
    <mergeCell ref="AQ230:AQ235"/>
    <mergeCell ref="C230:C235"/>
    <mergeCell ref="AF230:AF235"/>
    <mergeCell ref="AG230:AG235"/>
    <mergeCell ref="AH230:AH235"/>
    <mergeCell ref="AI230:AI235"/>
    <mergeCell ref="AJ230:AJ235"/>
    <mergeCell ref="AK230:AK235"/>
    <mergeCell ref="AQ224:AQ229"/>
    <mergeCell ref="AR224:AR229"/>
    <mergeCell ref="AS224:AS229"/>
    <mergeCell ref="AT224:AT229"/>
    <mergeCell ref="AU224:AU229"/>
    <mergeCell ref="AK224:AK229"/>
    <mergeCell ref="AX218:AX223"/>
    <mergeCell ref="AY218:AY223"/>
    <mergeCell ref="AN218:AN223"/>
    <mergeCell ref="AO218:AO223"/>
    <mergeCell ref="AP218:AP223"/>
    <mergeCell ref="AQ218:AQ223"/>
    <mergeCell ref="AR218:AR223"/>
    <mergeCell ref="AS218:AS223"/>
    <mergeCell ref="AP224:AP229"/>
    <mergeCell ref="AW224:AW229"/>
    <mergeCell ref="AX224:AX229"/>
    <mergeCell ref="AY224:AY229"/>
    <mergeCell ref="AV224:AV229"/>
    <mergeCell ref="AY212:AY217"/>
    <mergeCell ref="C218:C223"/>
    <mergeCell ref="AF218:AF223"/>
    <mergeCell ref="AG218:AG223"/>
    <mergeCell ref="AH218:AH223"/>
    <mergeCell ref="AI218:AI223"/>
    <mergeCell ref="AJ218:AJ223"/>
    <mergeCell ref="AK218:AK223"/>
    <mergeCell ref="AL218:AL223"/>
    <mergeCell ref="AM218:AM223"/>
    <mergeCell ref="AS212:AS217"/>
    <mergeCell ref="AT212:AT217"/>
    <mergeCell ref="AU212:AU217"/>
    <mergeCell ref="AV212:AV217"/>
    <mergeCell ref="AW212:AW217"/>
    <mergeCell ref="AX212:AX217"/>
    <mergeCell ref="AM212:AM217"/>
    <mergeCell ref="AN212:AN217"/>
    <mergeCell ref="AO212:AO217"/>
    <mergeCell ref="AP212:AP217"/>
    <mergeCell ref="AQ212:AQ217"/>
    <mergeCell ref="AR212:AR217"/>
    <mergeCell ref="AV218:AV223"/>
    <mergeCell ref="AW218:AW223"/>
    <mergeCell ref="AS206:AS211"/>
    <mergeCell ref="AT206:AT211"/>
    <mergeCell ref="AU206:AU211"/>
    <mergeCell ref="AV206:AV211"/>
    <mergeCell ref="AW206:AW211"/>
    <mergeCell ref="AL206:AL211"/>
    <mergeCell ref="AM206:AM211"/>
    <mergeCell ref="AN206:AN211"/>
    <mergeCell ref="AO206:AO211"/>
    <mergeCell ref="AP206:AP211"/>
    <mergeCell ref="AQ206:AQ211"/>
    <mergeCell ref="C212:C217"/>
    <mergeCell ref="AF212:AF217"/>
    <mergeCell ref="AG212:AG217"/>
    <mergeCell ref="AH212:AH217"/>
    <mergeCell ref="AI212:AI217"/>
    <mergeCell ref="AJ212:AJ217"/>
    <mergeCell ref="AK212:AK217"/>
    <mergeCell ref="AL212:AL217"/>
    <mergeCell ref="AR206:AR211"/>
    <mergeCell ref="AY200:AY205"/>
    <mergeCell ref="C206:C211"/>
    <mergeCell ref="AF206:AF211"/>
    <mergeCell ref="AG206:AG211"/>
    <mergeCell ref="AH206:AH211"/>
    <mergeCell ref="AI206:AI211"/>
    <mergeCell ref="AJ206:AJ211"/>
    <mergeCell ref="AK206:AK211"/>
    <mergeCell ref="AQ200:AQ205"/>
    <mergeCell ref="AR200:AR205"/>
    <mergeCell ref="AS200:AS205"/>
    <mergeCell ref="AT200:AT205"/>
    <mergeCell ref="AU200:AU205"/>
    <mergeCell ref="AV200:AV205"/>
    <mergeCell ref="AK200:AK205"/>
    <mergeCell ref="AL200:AL205"/>
    <mergeCell ref="AM200:AM205"/>
    <mergeCell ref="AN200:AN205"/>
    <mergeCell ref="AO200:AO205"/>
    <mergeCell ref="AP200:AP205"/>
    <mergeCell ref="C200:C205"/>
    <mergeCell ref="AF200:AF205"/>
    <mergeCell ref="AX206:AX211"/>
    <mergeCell ref="AY206:AY211"/>
    <mergeCell ref="AI200:AI205"/>
    <mergeCell ref="AJ200:AJ205"/>
    <mergeCell ref="AT194:AT199"/>
    <mergeCell ref="AU194:AU199"/>
    <mergeCell ref="AV194:AV199"/>
    <mergeCell ref="AW194:AW199"/>
    <mergeCell ref="AX194:AX199"/>
    <mergeCell ref="AW200:AW205"/>
    <mergeCell ref="AX200:AX205"/>
    <mergeCell ref="AY194:AY199"/>
    <mergeCell ref="AN194:AN199"/>
    <mergeCell ref="AO194:AO199"/>
    <mergeCell ref="AP194:AP199"/>
    <mergeCell ref="AQ194:AQ199"/>
    <mergeCell ref="AR194:AR199"/>
    <mergeCell ref="AS194:AS199"/>
    <mergeCell ref="AY188:AY193"/>
    <mergeCell ref="C194:C199"/>
    <mergeCell ref="AF194:AF199"/>
    <mergeCell ref="AG194:AG199"/>
    <mergeCell ref="AH194:AH199"/>
    <mergeCell ref="AI194:AI199"/>
    <mergeCell ref="AJ194:AJ199"/>
    <mergeCell ref="AK194:AK199"/>
    <mergeCell ref="AL194:AL199"/>
    <mergeCell ref="AM194:AM199"/>
    <mergeCell ref="AS188:AS193"/>
    <mergeCell ref="AT188:AT193"/>
    <mergeCell ref="AU188:AU193"/>
    <mergeCell ref="AV188:AV193"/>
    <mergeCell ref="AW188:AW193"/>
    <mergeCell ref="AX188:AX193"/>
    <mergeCell ref="AM188:AM193"/>
    <mergeCell ref="AN188:AN193"/>
    <mergeCell ref="AO188:AO193"/>
    <mergeCell ref="AP188:AP193"/>
    <mergeCell ref="AQ188:AQ193"/>
    <mergeCell ref="AR188:AR193"/>
    <mergeCell ref="AX182:AX187"/>
    <mergeCell ref="AY182:AY187"/>
    <mergeCell ref="C188:C193"/>
    <mergeCell ref="AF188:AF193"/>
    <mergeCell ref="AG188:AG193"/>
    <mergeCell ref="AH188:AH193"/>
    <mergeCell ref="AI188:AI193"/>
    <mergeCell ref="AJ188:AJ193"/>
    <mergeCell ref="AK188:AK193"/>
    <mergeCell ref="AL188:AL193"/>
    <mergeCell ref="AR182:AR187"/>
    <mergeCell ref="AS182:AS187"/>
    <mergeCell ref="AT182:AT187"/>
    <mergeCell ref="AU182:AU187"/>
    <mergeCell ref="AV182:AV187"/>
    <mergeCell ref="AW182:AW187"/>
    <mergeCell ref="AL182:AL187"/>
    <mergeCell ref="AM182:AM187"/>
    <mergeCell ref="AN182:AN187"/>
    <mergeCell ref="AO182:AO187"/>
    <mergeCell ref="AP182:AP187"/>
    <mergeCell ref="AQ182:AQ187"/>
    <mergeCell ref="AW176:AW181"/>
    <mergeCell ref="AX176:AX181"/>
    <mergeCell ref="AY176:AY181"/>
    <mergeCell ref="C182:C187"/>
    <mergeCell ref="AF182:AF187"/>
    <mergeCell ref="AG182:AG187"/>
    <mergeCell ref="AH182:AH187"/>
    <mergeCell ref="AI182:AI187"/>
    <mergeCell ref="AJ182:AJ187"/>
    <mergeCell ref="AK182:AK187"/>
    <mergeCell ref="AQ176:AQ181"/>
    <mergeCell ref="AR176:AR181"/>
    <mergeCell ref="AS176:AS181"/>
    <mergeCell ref="AT176:AT181"/>
    <mergeCell ref="AU176:AU181"/>
    <mergeCell ref="AV176:AV181"/>
    <mergeCell ref="AK176:AK181"/>
    <mergeCell ref="AL176:AL181"/>
    <mergeCell ref="AM176:AM181"/>
    <mergeCell ref="AN176:AN181"/>
    <mergeCell ref="AO176:AO181"/>
    <mergeCell ref="AX170:AX175"/>
    <mergeCell ref="AY170:AY175"/>
    <mergeCell ref="C176:C181"/>
    <mergeCell ref="AF176:AF181"/>
    <mergeCell ref="AG176:AG181"/>
    <mergeCell ref="AH176:AH181"/>
    <mergeCell ref="AI176:AI181"/>
    <mergeCell ref="AJ176:AJ181"/>
    <mergeCell ref="AP170:AP175"/>
    <mergeCell ref="AQ170:AQ175"/>
    <mergeCell ref="AR170:AR175"/>
    <mergeCell ref="AS170:AS175"/>
    <mergeCell ref="AT170:AT175"/>
    <mergeCell ref="AU170:AU175"/>
    <mergeCell ref="AJ170:AJ175"/>
    <mergeCell ref="AK170:AK175"/>
    <mergeCell ref="AL170:AL175"/>
    <mergeCell ref="AM170:AM175"/>
    <mergeCell ref="AN170:AN175"/>
    <mergeCell ref="AO170:AO175"/>
    <mergeCell ref="AI170:AI175"/>
    <mergeCell ref="AI164:AI169"/>
    <mergeCell ref="AJ164:AJ169"/>
    <mergeCell ref="AK164:AK169"/>
    <mergeCell ref="AL164:AL169"/>
    <mergeCell ref="AM164:AM169"/>
    <mergeCell ref="AN164:AN169"/>
    <mergeCell ref="AP176:AP181"/>
    <mergeCell ref="AV170:AV175"/>
    <mergeCell ref="AW170:AW175"/>
    <mergeCell ref="AY158:AY163"/>
    <mergeCell ref="AN158:AN163"/>
    <mergeCell ref="AO158:AO163"/>
    <mergeCell ref="AP158:AP163"/>
    <mergeCell ref="AQ158:AQ163"/>
    <mergeCell ref="AR158:AR163"/>
    <mergeCell ref="AS158:AS163"/>
    <mergeCell ref="AU164:AU169"/>
    <mergeCell ref="AV164:AV169"/>
    <mergeCell ref="AW164:AW169"/>
    <mergeCell ref="AX164:AX169"/>
    <mergeCell ref="AY164:AY169"/>
    <mergeCell ref="AO164:AO169"/>
    <mergeCell ref="AP164:AP169"/>
    <mergeCell ref="AQ164:AQ169"/>
    <mergeCell ref="AR164:AR169"/>
    <mergeCell ref="AS164:AS169"/>
    <mergeCell ref="AT164:AT169"/>
    <mergeCell ref="AX152:AX157"/>
    <mergeCell ref="AM152:AM157"/>
    <mergeCell ref="AN152:AN157"/>
    <mergeCell ref="AO152:AO157"/>
    <mergeCell ref="AP152:AP157"/>
    <mergeCell ref="AQ152:AQ157"/>
    <mergeCell ref="AR152:AR157"/>
    <mergeCell ref="AT158:AT163"/>
    <mergeCell ref="AU158:AU163"/>
    <mergeCell ref="AV158:AV163"/>
    <mergeCell ref="AW158:AW163"/>
    <mergeCell ref="AX158:AX163"/>
    <mergeCell ref="AI158:AI163"/>
    <mergeCell ref="AJ158:AJ163"/>
    <mergeCell ref="AK158:AK163"/>
    <mergeCell ref="AL158:AL163"/>
    <mergeCell ref="AM158:AM163"/>
    <mergeCell ref="AS152:AS157"/>
    <mergeCell ref="AT152:AT157"/>
    <mergeCell ref="AU152:AU157"/>
    <mergeCell ref="AV152:AV157"/>
    <mergeCell ref="AX146:AX151"/>
    <mergeCell ref="AY146:AY151"/>
    <mergeCell ref="C152:C157"/>
    <mergeCell ref="AF152:AF157"/>
    <mergeCell ref="AG152:AG157"/>
    <mergeCell ref="AH152:AH157"/>
    <mergeCell ref="AI152:AI157"/>
    <mergeCell ref="AJ152:AJ157"/>
    <mergeCell ref="AK152:AK157"/>
    <mergeCell ref="AL152:AL157"/>
    <mergeCell ref="AR146:AR151"/>
    <mergeCell ref="AS146:AS151"/>
    <mergeCell ref="AT146:AT151"/>
    <mergeCell ref="AU146:AU151"/>
    <mergeCell ref="AV146:AV151"/>
    <mergeCell ref="AW146:AW151"/>
    <mergeCell ref="AL146:AL151"/>
    <mergeCell ref="AM146:AM151"/>
    <mergeCell ref="AN146:AN151"/>
    <mergeCell ref="AO146:AO151"/>
    <mergeCell ref="AP146:AP151"/>
    <mergeCell ref="AQ146:AQ151"/>
    <mergeCell ref="AY152:AY157"/>
    <mergeCell ref="AW152:AW157"/>
    <mergeCell ref="AI146:AI151"/>
    <mergeCell ref="AJ146:AJ151"/>
    <mergeCell ref="AK146:AK151"/>
    <mergeCell ref="AQ140:AQ145"/>
    <mergeCell ref="AR140:AR145"/>
    <mergeCell ref="AS140:AS145"/>
    <mergeCell ref="AT140:AT145"/>
    <mergeCell ref="AU140:AU145"/>
    <mergeCell ref="AV140:AV145"/>
    <mergeCell ref="AK140:AK145"/>
    <mergeCell ref="AL140:AL145"/>
    <mergeCell ref="AM140:AM145"/>
    <mergeCell ref="AN140:AN145"/>
    <mergeCell ref="AO140:AO145"/>
    <mergeCell ref="AP140:AP145"/>
    <mergeCell ref="AX134:AX139"/>
    <mergeCell ref="AY134:AY139"/>
    <mergeCell ref="C140:C145"/>
    <mergeCell ref="AF140:AF145"/>
    <mergeCell ref="AG140:AG145"/>
    <mergeCell ref="AH140:AH145"/>
    <mergeCell ref="AI140:AI145"/>
    <mergeCell ref="AJ140:AJ145"/>
    <mergeCell ref="AP134:AP139"/>
    <mergeCell ref="AQ134:AQ139"/>
    <mergeCell ref="AR134:AR139"/>
    <mergeCell ref="AS134:AS139"/>
    <mergeCell ref="AT134:AT139"/>
    <mergeCell ref="AU134:AU139"/>
    <mergeCell ref="AJ134:AJ139"/>
    <mergeCell ref="AK134:AK139"/>
    <mergeCell ref="AL134:AL139"/>
    <mergeCell ref="AM134:AM139"/>
    <mergeCell ref="AN134:AN139"/>
    <mergeCell ref="AO134:AO139"/>
    <mergeCell ref="AW140:AW145"/>
    <mergeCell ref="AX140:AX145"/>
    <mergeCell ref="AY140:AY145"/>
    <mergeCell ref="AU128:AU133"/>
    <mergeCell ref="AV128:AV133"/>
    <mergeCell ref="AW128:AW133"/>
    <mergeCell ref="AX128:AX133"/>
    <mergeCell ref="AY128:AY133"/>
    <mergeCell ref="C134:C139"/>
    <mergeCell ref="AF134:AF139"/>
    <mergeCell ref="AG134:AG139"/>
    <mergeCell ref="AH134:AH139"/>
    <mergeCell ref="AI134:AI139"/>
    <mergeCell ref="AO128:AO133"/>
    <mergeCell ref="AP128:AP133"/>
    <mergeCell ref="AQ128:AQ133"/>
    <mergeCell ref="AR128:AR133"/>
    <mergeCell ref="AS128:AS133"/>
    <mergeCell ref="AT128:AT133"/>
    <mergeCell ref="AI128:AI133"/>
    <mergeCell ref="AJ128:AJ133"/>
    <mergeCell ref="AK128:AK133"/>
    <mergeCell ref="AL128:AL133"/>
    <mergeCell ref="AM128:AM133"/>
    <mergeCell ref="AN128:AN133"/>
    <mergeCell ref="AV134:AV139"/>
    <mergeCell ref="AW134:AW139"/>
    <mergeCell ref="A128:A245"/>
    <mergeCell ref="B128:B245"/>
    <mergeCell ref="C128:C133"/>
    <mergeCell ref="AF128:AF133"/>
    <mergeCell ref="AG128:AG133"/>
    <mergeCell ref="AH128:AH133"/>
    <mergeCell ref="C164:C169"/>
    <mergeCell ref="AF164:AF169"/>
    <mergeCell ref="AG164:AG169"/>
    <mergeCell ref="AH164:AH169"/>
    <mergeCell ref="C146:C151"/>
    <mergeCell ref="AF146:AF151"/>
    <mergeCell ref="AG146:AG151"/>
    <mergeCell ref="AH146:AH151"/>
    <mergeCell ref="C158:C163"/>
    <mergeCell ref="AF158:AF163"/>
    <mergeCell ref="AG158:AG163"/>
    <mergeCell ref="AH158:AH163"/>
    <mergeCell ref="C170:C175"/>
    <mergeCell ref="AF170:AF175"/>
    <mergeCell ref="AG170:AG175"/>
    <mergeCell ref="AH170:AH175"/>
    <mergeCell ref="AG200:AG205"/>
    <mergeCell ref="AH200:AH205"/>
    <mergeCell ref="AV124:AV127"/>
    <mergeCell ref="AW124:AW127"/>
    <mergeCell ref="AX124:AX127"/>
    <mergeCell ref="AY124:AY127"/>
    <mergeCell ref="AN124:AN127"/>
    <mergeCell ref="AO124:AO127"/>
    <mergeCell ref="AP124:AP127"/>
    <mergeCell ref="AQ124:AQ127"/>
    <mergeCell ref="AR124:AR127"/>
    <mergeCell ref="AS124:AS127"/>
    <mergeCell ref="AY118:AY123"/>
    <mergeCell ref="C124:C127"/>
    <mergeCell ref="AF124:AF127"/>
    <mergeCell ref="AG124:AG127"/>
    <mergeCell ref="AH124:AH127"/>
    <mergeCell ref="AI124:AI127"/>
    <mergeCell ref="AJ124:AJ127"/>
    <mergeCell ref="AK124:AK127"/>
    <mergeCell ref="AL124:AL127"/>
    <mergeCell ref="AM124:AM127"/>
    <mergeCell ref="AS118:AS123"/>
    <mergeCell ref="AT118:AT123"/>
    <mergeCell ref="AU118:AU123"/>
    <mergeCell ref="AV118:AV123"/>
    <mergeCell ref="AW118:AW123"/>
    <mergeCell ref="AX118:AX123"/>
    <mergeCell ref="AM118:AM123"/>
    <mergeCell ref="AN118:AN123"/>
    <mergeCell ref="AO118:AO123"/>
    <mergeCell ref="AP118:AP123"/>
    <mergeCell ref="AQ118:AQ123"/>
    <mergeCell ref="AR118:AR123"/>
    <mergeCell ref="AT124:AT127"/>
    <mergeCell ref="AU124:AU127"/>
    <mergeCell ref="AS112:AS117"/>
    <mergeCell ref="AT112:AT117"/>
    <mergeCell ref="AU112:AU117"/>
    <mergeCell ref="AV112:AV117"/>
    <mergeCell ref="AW112:AW117"/>
    <mergeCell ref="AL112:AL117"/>
    <mergeCell ref="AM112:AM117"/>
    <mergeCell ref="AN112:AN117"/>
    <mergeCell ref="AO112:AO117"/>
    <mergeCell ref="AP112:AP117"/>
    <mergeCell ref="AQ112:AQ117"/>
    <mergeCell ref="C118:C123"/>
    <mergeCell ref="AF118:AF123"/>
    <mergeCell ref="AG118:AG123"/>
    <mergeCell ref="AH118:AH123"/>
    <mergeCell ref="AI118:AI123"/>
    <mergeCell ref="AJ118:AJ123"/>
    <mergeCell ref="AK118:AK123"/>
    <mergeCell ref="AL118:AL123"/>
    <mergeCell ref="AR112:AR117"/>
    <mergeCell ref="AY106:AY111"/>
    <mergeCell ref="C112:C117"/>
    <mergeCell ref="AF112:AF117"/>
    <mergeCell ref="AG112:AG117"/>
    <mergeCell ref="AH112:AH117"/>
    <mergeCell ref="AI112:AI117"/>
    <mergeCell ref="AJ112:AJ117"/>
    <mergeCell ref="AK112:AK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P106:AP111"/>
    <mergeCell ref="C106:C111"/>
    <mergeCell ref="AF106:AF111"/>
    <mergeCell ref="AX112:AX117"/>
    <mergeCell ref="AY112:AY117"/>
    <mergeCell ref="AG106:AG111"/>
    <mergeCell ref="AH106:AH111"/>
    <mergeCell ref="AI106:AI111"/>
    <mergeCell ref="AJ106:AJ111"/>
    <mergeCell ref="AT100:AT105"/>
    <mergeCell ref="AU100:AU105"/>
    <mergeCell ref="AV100:AV105"/>
    <mergeCell ref="AW100:AW105"/>
    <mergeCell ref="AX100:AX105"/>
    <mergeCell ref="AW106:AW111"/>
    <mergeCell ref="AX106:AX111"/>
    <mergeCell ref="AY100:AY105"/>
    <mergeCell ref="AN100:AN105"/>
    <mergeCell ref="AO100:AO105"/>
    <mergeCell ref="AP100:AP105"/>
    <mergeCell ref="AQ100:AQ105"/>
    <mergeCell ref="AR100:AR105"/>
    <mergeCell ref="AS100:AS105"/>
    <mergeCell ref="AY94:AY99"/>
    <mergeCell ref="C100:C105"/>
    <mergeCell ref="AF100:AF105"/>
    <mergeCell ref="AG100:AG105"/>
    <mergeCell ref="AH100:AH105"/>
    <mergeCell ref="AI100:AI105"/>
    <mergeCell ref="AJ100:AJ105"/>
    <mergeCell ref="AK100:AK105"/>
    <mergeCell ref="AL100:AL105"/>
    <mergeCell ref="AM100:AM105"/>
    <mergeCell ref="AS94:AS99"/>
    <mergeCell ref="AT94:AT99"/>
    <mergeCell ref="AU94:AU99"/>
    <mergeCell ref="AV94:AV99"/>
    <mergeCell ref="AW94:AW99"/>
    <mergeCell ref="AX94:AX99"/>
    <mergeCell ref="AM94:AM99"/>
    <mergeCell ref="AX88:AX93"/>
    <mergeCell ref="AY88:AY93"/>
    <mergeCell ref="C94:C99"/>
    <mergeCell ref="AF94:AF99"/>
    <mergeCell ref="AG94:AG99"/>
    <mergeCell ref="AH94:AH99"/>
    <mergeCell ref="AI94:AI99"/>
    <mergeCell ref="AJ94:AJ99"/>
    <mergeCell ref="AK94:AK99"/>
    <mergeCell ref="AL94:AL99"/>
    <mergeCell ref="AR88:AR93"/>
    <mergeCell ref="AS88:AS93"/>
    <mergeCell ref="AT88:AT93"/>
    <mergeCell ref="AU88:AU93"/>
    <mergeCell ref="AV88:AV93"/>
    <mergeCell ref="AW88:AW93"/>
    <mergeCell ref="AL88:AL93"/>
    <mergeCell ref="AM88:AM93"/>
    <mergeCell ref="AN88:AN93"/>
    <mergeCell ref="AL82:AL87"/>
    <mergeCell ref="AM82:AM87"/>
    <mergeCell ref="AN82:AN87"/>
    <mergeCell ref="AO82:AO87"/>
    <mergeCell ref="AN94:AN99"/>
    <mergeCell ref="AO94:AO99"/>
    <mergeCell ref="AP94:AP99"/>
    <mergeCell ref="AQ94:AQ99"/>
    <mergeCell ref="AR94:AR99"/>
    <mergeCell ref="C82:C87"/>
    <mergeCell ref="AF82:AF87"/>
    <mergeCell ref="AG82:AG87"/>
    <mergeCell ref="AH82:AH87"/>
    <mergeCell ref="AI82:AI87"/>
    <mergeCell ref="AJ82:AJ87"/>
    <mergeCell ref="AT76:AT81"/>
    <mergeCell ref="AU76:AU81"/>
    <mergeCell ref="AO88:AO93"/>
    <mergeCell ref="AP88:AP93"/>
    <mergeCell ref="AQ88:AQ93"/>
    <mergeCell ref="C88:C93"/>
    <mergeCell ref="AF88:AF93"/>
    <mergeCell ref="AG88:AG93"/>
    <mergeCell ref="AH88:AH93"/>
    <mergeCell ref="AI88:AI93"/>
    <mergeCell ref="AJ88:AJ93"/>
    <mergeCell ref="AK88:AK93"/>
    <mergeCell ref="AQ82:AQ87"/>
    <mergeCell ref="AR82:AR87"/>
    <mergeCell ref="AS82:AS87"/>
    <mergeCell ref="AT82:AT87"/>
    <mergeCell ref="AU82:AU87"/>
    <mergeCell ref="AK82:AK87"/>
    <mergeCell ref="AX76:AX81"/>
    <mergeCell ref="AY76:AY81"/>
    <mergeCell ref="AN76:AN81"/>
    <mergeCell ref="AO76:AO81"/>
    <mergeCell ref="AP76:AP81"/>
    <mergeCell ref="AQ76:AQ81"/>
    <mergeCell ref="AR76:AR81"/>
    <mergeCell ref="AS76:AS81"/>
    <mergeCell ref="AP82:AP87"/>
    <mergeCell ref="AW82:AW87"/>
    <mergeCell ref="AX82:AX87"/>
    <mergeCell ref="AY82:AY87"/>
    <mergeCell ref="AV82:AV87"/>
    <mergeCell ref="AY70:AY75"/>
    <mergeCell ref="C76:C81"/>
    <mergeCell ref="AF76:AF81"/>
    <mergeCell ref="AG76:AG81"/>
    <mergeCell ref="AH76:AH81"/>
    <mergeCell ref="AI76:AI81"/>
    <mergeCell ref="AJ76:AJ81"/>
    <mergeCell ref="AK76:AK81"/>
    <mergeCell ref="AL76:AL81"/>
    <mergeCell ref="AM76:AM81"/>
    <mergeCell ref="AS70:AS75"/>
    <mergeCell ref="AT70:AT75"/>
    <mergeCell ref="AU70:AU75"/>
    <mergeCell ref="AV70:AV75"/>
    <mergeCell ref="AW70:AW75"/>
    <mergeCell ref="AX70:AX75"/>
    <mergeCell ref="AM70:AM75"/>
    <mergeCell ref="AN70:AN75"/>
    <mergeCell ref="AO70:AO75"/>
    <mergeCell ref="AP70:AP75"/>
    <mergeCell ref="AQ70:AQ75"/>
    <mergeCell ref="AR70:AR75"/>
    <mergeCell ref="AV76:AV81"/>
    <mergeCell ref="AW76:AW81"/>
    <mergeCell ref="AS64:AS69"/>
    <mergeCell ref="AT64:AT69"/>
    <mergeCell ref="AU64:AU69"/>
    <mergeCell ref="AV64:AV69"/>
    <mergeCell ref="AW64:AW69"/>
    <mergeCell ref="AL64:AL69"/>
    <mergeCell ref="AM64:AM69"/>
    <mergeCell ref="AN64:AN69"/>
    <mergeCell ref="AO64:AO69"/>
    <mergeCell ref="AP64:AP69"/>
    <mergeCell ref="AQ64:AQ69"/>
    <mergeCell ref="C70:C75"/>
    <mergeCell ref="AF70:AF75"/>
    <mergeCell ref="AG70:AG75"/>
    <mergeCell ref="AH70:AH75"/>
    <mergeCell ref="AI70:AI75"/>
    <mergeCell ref="AJ70:AJ75"/>
    <mergeCell ref="AK70:AK75"/>
    <mergeCell ref="AL70:AL75"/>
    <mergeCell ref="AR64:AR69"/>
    <mergeCell ref="S64:S69"/>
    <mergeCell ref="S70:S75"/>
    <mergeCell ref="AY58:AY63"/>
    <mergeCell ref="C64:C69"/>
    <mergeCell ref="AF64:AF69"/>
    <mergeCell ref="AG64:AG69"/>
    <mergeCell ref="AH64:AH69"/>
    <mergeCell ref="AI64:AI69"/>
    <mergeCell ref="AJ64:AJ69"/>
    <mergeCell ref="AK64:AK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C58:C63"/>
    <mergeCell ref="AF58:AF63"/>
    <mergeCell ref="AX64:AX69"/>
    <mergeCell ref="AY64:AY69"/>
    <mergeCell ref="AG58:AG63"/>
    <mergeCell ref="AH58:AH63"/>
    <mergeCell ref="AI58:AI63"/>
    <mergeCell ref="AJ58:AJ63"/>
    <mergeCell ref="AT52:AT57"/>
    <mergeCell ref="AU52:AU57"/>
    <mergeCell ref="AV52:AV57"/>
    <mergeCell ref="AW52:AW57"/>
    <mergeCell ref="AX52:AX57"/>
    <mergeCell ref="AW58:AW63"/>
    <mergeCell ref="AX58:AX63"/>
    <mergeCell ref="AY52:AY57"/>
    <mergeCell ref="AN52:AN57"/>
    <mergeCell ref="AO52:AO57"/>
    <mergeCell ref="AP52:AP57"/>
    <mergeCell ref="AQ52:AQ57"/>
    <mergeCell ref="AR52:AR57"/>
    <mergeCell ref="AS52:AS57"/>
    <mergeCell ref="AY46:AY51"/>
    <mergeCell ref="C52:C57"/>
    <mergeCell ref="AF52:AF57"/>
    <mergeCell ref="AG52:AG57"/>
    <mergeCell ref="AH52:AH57"/>
    <mergeCell ref="AI52:AI57"/>
    <mergeCell ref="AJ52:AJ57"/>
    <mergeCell ref="AK52:AK57"/>
    <mergeCell ref="AL52:AL57"/>
    <mergeCell ref="AM52:AM57"/>
    <mergeCell ref="AS46:AS51"/>
    <mergeCell ref="AT46:AT51"/>
    <mergeCell ref="AU46:AU51"/>
    <mergeCell ref="AV46:AV51"/>
    <mergeCell ref="AW46:AW51"/>
    <mergeCell ref="AX46:AX51"/>
    <mergeCell ref="AM46:AM51"/>
    <mergeCell ref="AN46:AN51"/>
    <mergeCell ref="AO46:AO51"/>
    <mergeCell ref="AP46:AP51"/>
    <mergeCell ref="AQ46:AQ51"/>
    <mergeCell ref="AR46:AR51"/>
    <mergeCell ref="AX40:AX45"/>
    <mergeCell ref="AY40:AY45"/>
    <mergeCell ref="C46:C51"/>
    <mergeCell ref="AF46:AF51"/>
    <mergeCell ref="AG46:AG51"/>
    <mergeCell ref="AH46:AH51"/>
    <mergeCell ref="AI46:AI51"/>
    <mergeCell ref="AJ46:AJ51"/>
    <mergeCell ref="AK46:AK51"/>
    <mergeCell ref="AL46:AL51"/>
    <mergeCell ref="AR40:AR45"/>
    <mergeCell ref="AS40:AS45"/>
    <mergeCell ref="AT40:AT45"/>
    <mergeCell ref="AU40:AU45"/>
    <mergeCell ref="AV40:AV45"/>
    <mergeCell ref="AW40:AW45"/>
    <mergeCell ref="AL40:AL45"/>
    <mergeCell ref="AM40:AM45"/>
    <mergeCell ref="AN40:AN45"/>
    <mergeCell ref="AO40:AO45"/>
    <mergeCell ref="AP40:AP45"/>
    <mergeCell ref="AQ40:AQ45"/>
    <mergeCell ref="AW34:AW39"/>
    <mergeCell ref="AX34:AX39"/>
    <mergeCell ref="AY34:AY39"/>
    <mergeCell ref="C40:C45"/>
    <mergeCell ref="AF40:AF45"/>
    <mergeCell ref="AG40:AG45"/>
    <mergeCell ref="AH40:AH45"/>
    <mergeCell ref="AI40:AI45"/>
    <mergeCell ref="AJ40:AJ45"/>
    <mergeCell ref="AK40:AK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C34:C39"/>
    <mergeCell ref="AF34:AF39"/>
    <mergeCell ref="AG34:AG39"/>
    <mergeCell ref="AH34:AH39"/>
    <mergeCell ref="AI34:AI39"/>
    <mergeCell ref="AJ34:AJ39"/>
    <mergeCell ref="AT28:AT33"/>
    <mergeCell ref="AU28:AU33"/>
    <mergeCell ref="AQ22:AQ27"/>
    <mergeCell ref="AR22:AR27"/>
    <mergeCell ref="AV28:AV33"/>
    <mergeCell ref="AW28:AW33"/>
    <mergeCell ref="AX28:AX33"/>
    <mergeCell ref="AY28:AY33"/>
    <mergeCell ref="AN28:AN33"/>
    <mergeCell ref="AO28:AO33"/>
    <mergeCell ref="AP28:AP33"/>
    <mergeCell ref="AQ28:AQ33"/>
    <mergeCell ref="AR28:AR33"/>
    <mergeCell ref="AS28:AS33"/>
    <mergeCell ref="AN16:AN21"/>
    <mergeCell ref="AO16:AO21"/>
    <mergeCell ref="AP16:AP21"/>
    <mergeCell ref="AQ16:AQ21"/>
    <mergeCell ref="AY22:AY27"/>
    <mergeCell ref="C28:C33"/>
    <mergeCell ref="AF28:AF33"/>
    <mergeCell ref="AG28:AG33"/>
    <mergeCell ref="AH28:AH33"/>
    <mergeCell ref="AI28:AI33"/>
    <mergeCell ref="AJ28:AJ33"/>
    <mergeCell ref="AK28:AK33"/>
    <mergeCell ref="AL28:AL33"/>
    <mergeCell ref="AM28:AM33"/>
    <mergeCell ref="AS22:AS27"/>
    <mergeCell ref="AT22:AT27"/>
    <mergeCell ref="AU22:AU27"/>
    <mergeCell ref="AV22:AV27"/>
    <mergeCell ref="AW22:AW27"/>
    <mergeCell ref="AX22:AX27"/>
    <mergeCell ref="AM22:AM27"/>
    <mergeCell ref="AN22:AN27"/>
    <mergeCell ref="AO22:AO27"/>
    <mergeCell ref="AP22:AP27"/>
    <mergeCell ref="AX10:AX15"/>
    <mergeCell ref="AY10:AY15"/>
    <mergeCell ref="C16:C21"/>
    <mergeCell ref="AF16:AF21"/>
    <mergeCell ref="AG16:AG21"/>
    <mergeCell ref="AH16:AH21"/>
    <mergeCell ref="AI16:AI21"/>
    <mergeCell ref="AJ16:AJ21"/>
    <mergeCell ref="AK16:AK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X16:AX21"/>
    <mergeCell ref="AY16:AY21"/>
    <mergeCell ref="AR16:AR21"/>
    <mergeCell ref="A10:A127"/>
    <mergeCell ref="B10:B127"/>
    <mergeCell ref="C10:C15"/>
    <mergeCell ref="AF10:AF15"/>
    <mergeCell ref="AG10:AG15"/>
    <mergeCell ref="AH10:AH15"/>
    <mergeCell ref="AI10:AI15"/>
    <mergeCell ref="AJ10:AJ15"/>
    <mergeCell ref="AW10:AW15"/>
    <mergeCell ref="C22:C27"/>
    <mergeCell ref="AF22:AF27"/>
    <mergeCell ref="AG22:AG27"/>
    <mergeCell ref="AH22:AH27"/>
    <mergeCell ref="AI22:AI27"/>
    <mergeCell ref="AJ22:AJ27"/>
    <mergeCell ref="AK22:AK27"/>
    <mergeCell ref="AL22:AL27"/>
    <mergeCell ref="AS16:AS21"/>
    <mergeCell ref="AT16:AT21"/>
    <mergeCell ref="AU16:AU21"/>
    <mergeCell ref="AV16:AV21"/>
    <mergeCell ref="AW16:AW21"/>
    <mergeCell ref="AL16:AL21"/>
    <mergeCell ref="AM16:AM21"/>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 ref="S10:S15"/>
    <mergeCell ref="S16:S21"/>
    <mergeCell ref="S22:S27"/>
    <mergeCell ref="S28:S33"/>
    <mergeCell ref="S34:S39"/>
    <mergeCell ref="S40:S45"/>
    <mergeCell ref="S46:S51"/>
    <mergeCell ref="S52:S57"/>
    <mergeCell ref="S58:S63"/>
    <mergeCell ref="S76:S81"/>
    <mergeCell ref="S82:S87"/>
    <mergeCell ref="S88:S93"/>
    <mergeCell ref="S94:S99"/>
    <mergeCell ref="S100:S105"/>
    <mergeCell ref="S106:S111"/>
    <mergeCell ref="S112:S117"/>
    <mergeCell ref="S118:S123"/>
    <mergeCell ref="S124:S127"/>
    <mergeCell ref="S128:S133"/>
    <mergeCell ref="S134:S139"/>
    <mergeCell ref="S140:S145"/>
    <mergeCell ref="S146:S151"/>
    <mergeCell ref="S152:S157"/>
    <mergeCell ref="S158:S163"/>
    <mergeCell ref="S164:S169"/>
    <mergeCell ref="S170:S175"/>
    <mergeCell ref="S176:S181"/>
    <mergeCell ref="S242:S245"/>
    <mergeCell ref="S246:S251"/>
    <mergeCell ref="S182:S187"/>
    <mergeCell ref="S188:S193"/>
    <mergeCell ref="S194:S199"/>
    <mergeCell ref="S200:S205"/>
    <mergeCell ref="S206:S211"/>
    <mergeCell ref="S212:S217"/>
    <mergeCell ref="S218:S223"/>
    <mergeCell ref="S224:S229"/>
    <mergeCell ref="S230:S235"/>
  </mergeCells>
  <phoneticPr fontId="67" type="noConversion"/>
  <pageMargins left="0.7" right="0.7" top="0.75" bottom="0.75" header="0.3" footer="0.3"/>
  <pageSetup paperSize="9"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B0717-A3F1-4165-9A9D-38C3C44A5E02}">
  <dimension ref="A1:BC1831"/>
  <sheetViews>
    <sheetView tabSelected="1" zoomScale="41" zoomScaleNormal="41" workbookViewId="0">
      <selection activeCell="A4" sqref="A4:D4"/>
    </sheetView>
  </sheetViews>
  <sheetFormatPr baseColWidth="10" defaultRowHeight="15"/>
  <cols>
    <col min="2" max="2" width="27.5703125" customWidth="1"/>
    <col min="3" max="3" width="33.140625" customWidth="1"/>
    <col min="4" max="4" width="22.85546875" customWidth="1"/>
    <col min="5" max="5" width="21.140625" customWidth="1"/>
    <col min="6" max="6" width="22.85546875" customWidth="1"/>
    <col min="7" max="9" width="21" customWidth="1"/>
    <col min="10" max="17" width="21" hidden="1" customWidth="1"/>
    <col min="18" max="18" width="21" style="367" hidden="1" customWidth="1"/>
    <col min="19" max="19" width="21" hidden="1" customWidth="1"/>
    <col min="20" max="20" width="17" bestFit="1" customWidth="1"/>
    <col min="21" max="21" width="19.28515625" bestFit="1" customWidth="1"/>
    <col min="22" max="22" width="21" customWidth="1"/>
    <col min="23" max="32" width="21" hidden="1" customWidth="1"/>
    <col min="33" max="33" width="26.140625" customWidth="1"/>
    <col min="34" max="34" width="21.42578125" customWidth="1"/>
    <col min="35" max="35" width="16.5703125" customWidth="1"/>
    <col min="36" max="36" width="23.28515625" customWidth="1"/>
    <col min="37" max="37" width="35.7109375" customWidth="1"/>
    <col min="38" max="38" width="24.140625" customWidth="1"/>
    <col min="39" max="39" width="29" customWidth="1"/>
    <col min="40" max="40" width="18.28515625" customWidth="1"/>
    <col min="41" max="41" width="14.42578125" customWidth="1"/>
    <col min="42" max="42" width="14.7109375" style="654" customWidth="1"/>
    <col min="43" max="43" width="15.140625" style="654"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654" customWidth="1"/>
    <col min="51" max="51" width="17.7109375" customWidth="1"/>
  </cols>
  <sheetData>
    <row r="1" spans="1:55" ht="29.25" customHeight="1">
      <c r="A1" s="971"/>
      <c r="B1" s="972"/>
      <c r="C1" s="972"/>
      <c r="D1" s="972"/>
      <c r="E1" s="975" t="s">
        <v>44</v>
      </c>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row>
    <row r="2" spans="1:55" ht="36" customHeight="1" thickBot="1">
      <c r="A2" s="973"/>
      <c r="B2" s="974"/>
      <c r="C2" s="974"/>
      <c r="D2" s="974"/>
      <c r="E2" s="976" t="s">
        <v>121</v>
      </c>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row>
    <row r="3" spans="1:55" ht="27.75" customHeight="1" thickBot="1">
      <c r="A3" s="973"/>
      <c r="B3" s="974"/>
      <c r="C3" s="974"/>
      <c r="D3" s="974"/>
      <c r="E3" s="977" t="s">
        <v>45</v>
      </c>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9" t="s">
        <v>236</v>
      </c>
      <c r="AF3" s="980"/>
      <c r="AG3" s="980"/>
      <c r="AH3" s="980"/>
      <c r="AI3" s="980"/>
      <c r="AJ3" s="980"/>
      <c r="AK3" s="980"/>
      <c r="AL3" s="980"/>
      <c r="AM3" s="980"/>
      <c r="AN3" s="980"/>
      <c r="AO3" s="980"/>
      <c r="AP3" s="980"/>
      <c r="AQ3" s="980"/>
      <c r="AR3" s="980"/>
      <c r="AS3" s="980"/>
      <c r="AT3" s="980"/>
      <c r="AU3" s="980"/>
      <c r="AV3" s="980"/>
      <c r="AW3" s="980"/>
      <c r="AX3" s="980"/>
      <c r="AY3" s="981"/>
    </row>
    <row r="4" spans="1:55" s="188" customFormat="1" ht="22.5" customHeight="1" thickBot="1">
      <c r="A4" s="982" t="s">
        <v>0</v>
      </c>
      <c r="B4" s="983"/>
      <c r="C4" s="983"/>
      <c r="D4" s="984"/>
      <c r="E4" s="985" t="s">
        <v>299</v>
      </c>
      <c r="F4" s="985"/>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7"/>
      <c r="AY4" s="988"/>
    </row>
    <row r="5" spans="1:55" s="188" customFormat="1" ht="22.5" customHeight="1" thickBot="1">
      <c r="A5" s="989" t="s">
        <v>2</v>
      </c>
      <c r="B5" s="990"/>
      <c r="C5" s="990"/>
      <c r="D5" s="991"/>
      <c r="E5" s="992" t="s">
        <v>300</v>
      </c>
      <c r="F5" s="992"/>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993"/>
      <c r="AQ5" s="993"/>
      <c r="AR5" s="993"/>
      <c r="AS5" s="993"/>
      <c r="AT5" s="993"/>
      <c r="AU5" s="993"/>
      <c r="AV5" s="993"/>
      <c r="AW5" s="993"/>
      <c r="AX5" s="994"/>
      <c r="AY5" s="995"/>
    </row>
    <row r="6" spans="1:55" s="188" customFormat="1" ht="22.5" customHeight="1" thickBot="1">
      <c r="A6" s="996" t="s">
        <v>25</v>
      </c>
      <c r="B6" s="997"/>
      <c r="C6" s="997"/>
      <c r="D6" s="998"/>
      <c r="E6" s="999" t="s">
        <v>501</v>
      </c>
      <c r="F6" s="999"/>
      <c r="G6" s="999"/>
      <c r="H6" s="999"/>
      <c r="I6" s="999"/>
      <c r="J6" s="999"/>
      <c r="K6" s="999"/>
      <c r="L6" s="999"/>
      <c r="M6" s="999"/>
      <c r="N6" s="999"/>
      <c r="O6" s="999"/>
      <c r="P6" s="999"/>
      <c r="Q6" s="999"/>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1"/>
    </row>
    <row r="7" spans="1:55" ht="15.75" customHeight="1" thickBot="1">
      <c r="A7" s="1002"/>
      <c r="B7" s="1003"/>
      <c r="C7" s="1003"/>
      <c r="D7" s="1003"/>
      <c r="E7" s="1003"/>
      <c r="F7" s="1003"/>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5"/>
    </row>
    <row r="8" spans="1:55" ht="45.75" customHeight="1" thickBot="1">
      <c r="A8" s="1006" t="s">
        <v>260</v>
      </c>
      <c r="B8" s="1007"/>
      <c r="C8" s="1007"/>
      <c r="D8" s="1007"/>
      <c r="E8" s="1007"/>
      <c r="F8" s="1008"/>
      <c r="G8" s="1009" t="s">
        <v>265</v>
      </c>
      <c r="H8" s="1009"/>
      <c r="I8" s="1009"/>
      <c r="J8" s="1009"/>
      <c r="K8" s="1009"/>
      <c r="L8" s="1009"/>
      <c r="M8" s="1009"/>
      <c r="N8" s="1009"/>
      <c r="O8" s="1009"/>
      <c r="P8" s="1009"/>
      <c r="Q8" s="1009"/>
      <c r="R8" s="1009"/>
      <c r="S8" s="1010"/>
      <c r="T8" s="1011" t="s">
        <v>266</v>
      </c>
      <c r="U8" s="1009"/>
      <c r="V8" s="1009"/>
      <c r="W8" s="1009"/>
      <c r="X8" s="1009"/>
      <c r="Y8" s="1009"/>
      <c r="Z8" s="1009"/>
      <c r="AA8" s="1009"/>
      <c r="AB8" s="1009"/>
      <c r="AC8" s="1009"/>
      <c r="AD8" s="1009"/>
      <c r="AE8" s="1009"/>
      <c r="AF8" s="1010"/>
      <c r="AG8" s="1012" t="s">
        <v>267</v>
      </c>
      <c r="AH8" s="1013"/>
      <c r="AI8" s="1013"/>
      <c r="AJ8" s="1013"/>
      <c r="AK8" s="1013"/>
      <c r="AL8" s="1014" t="s">
        <v>273</v>
      </c>
      <c r="AM8" s="1015"/>
      <c r="AN8" s="1016" t="s">
        <v>276</v>
      </c>
      <c r="AO8" s="1009"/>
      <c r="AP8" s="1009"/>
      <c r="AQ8" s="1009"/>
      <c r="AR8" s="1009"/>
      <c r="AS8" s="1009"/>
      <c r="AT8" s="1009"/>
      <c r="AU8" s="1009"/>
      <c r="AV8" s="1009"/>
      <c r="AW8" s="1009"/>
      <c r="AX8" s="1017"/>
      <c r="AY8" s="1018" t="s">
        <v>288</v>
      </c>
      <c r="AZ8" s="38"/>
      <c r="BA8" s="38"/>
      <c r="BB8" s="38"/>
      <c r="BC8" s="38"/>
    </row>
    <row r="9" spans="1:55" s="158" customFormat="1" ht="72" customHeight="1" thickBot="1">
      <c r="A9" s="88" t="s">
        <v>261</v>
      </c>
      <c r="B9" s="154" t="s">
        <v>262</v>
      </c>
      <c r="C9" s="155" t="s">
        <v>263</v>
      </c>
      <c r="D9" s="156" t="s">
        <v>264</v>
      </c>
      <c r="E9" s="88" t="s">
        <v>502</v>
      </c>
      <c r="F9" s="148" t="s">
        <v>289</v>
      </c>
      <c r="G9" s="147" t="s">
        <v>9</v>
      </c>
      <c r="H9" s="147" t="s">
        <v>10</v>
      </c>
      <c r="I9" s="59" t="s">
        <v>11</v>
      </c>
      <c r="J9" s="59" t="s">
        <v>12</v>
      </c>
      <c r="K9" s="59" t="s">
        <v>13</v>
      </c>
      <c r="L9" s="59" t="s">
        <v>14</v>
      </c>
      <c r="M9" s="59" t="s">
        <v>15</v>
      </c>
      <c r="N9" s="59" t="s">
        <v>16</v>
      </c>
      <c r="O9" s="59" t="s">
        <v>17</v>
      </c>
      <c r="P9" s="59" t="s">
        <v>18</v>
      </c>
      <c r="Q9" s="59" t="s">
        <v>19</v>
      </c>
      <c r="R9" s="59" t="s">
        <v>20</v>
      </c>
      <c r="S9" s="655" t="s">
        <v>113</v>
      </c>
      <c r="T9" s="59" t="s">
        <v>9</v>
      </c>
      <c r="U9" s="59" t="s">
        <v>10</v>
      </c>
      <c r="V9" s="59" t="s">
        <v>11</v>
      </c>
      <c r="W9" s="59" t="s">
        <v>12</v>
      </c>
      <c r="X9" s="59" t="s">
        <v>13</v>
      </c>
      <c r="Y9" s="59" t="s">
        <v>14</v>
      </c>
      <c r="Z9" s="59" t="s">
        <v>15</v>
      </c>
      <c r="AA9" s="59" t="s">
        <v>16</v>
      </c>
      <c r="AB9" s="59" t="s">
        <v>17</v>
      </c>
      <c r="AC9" s="59" t="s">
        <v>18</v>
      </c>
      <c r="AD9" s="59" t="s">
        <v>19</v>
      </c>
      <c r="AE9" s="59" t="s">
        <v>20</v>
      </c>
      <c r="AF9" s="60" t="s">
        <v>114</v>
      </c>
      <c r="AG9" s="58" t="s">
        <v>268</v>
      </c>
      <c r="AH9" s="60" t="s">
        <v>269</v>
      </c>
      <c r="AI9" s="60" t="s">
        <v>270</v>
      </c>
      <c r="AJ9" s="60" t="s">
        <v>271</v>
      </c>
      <c r="AK9" s="60" t="s">
        <v>272</v>
      </c>
      <c r="AL9" s="60" t="s">
        <v>274</v>
      </c>
      <c r="AM9" s="60" t="s">
        <v>275</v>
      </c>
      <c r="AN9" s="60" t="s">
        <v>277</v>
      </c>
      <c r="AO9" s="60" t="s">
        <v>278</v>
      </c>
      <c r="AP9" s="60" t="s">
        <v>279</v>
      </c>
      <c r="AQ9" s="60" t="s">
        <v>280</v>
      </c>
      <c r="AR9" s="60" t="s">
        <v>281</v>
      </c>
      <c r="AS9" s="60" t="s">
        <v>282</v>
      </c>
      <c r="AT9" s="60" t="s">
        <v>283</v>
      </c>
      <c r="AU9" s="60" t="s">
        <v>284</v>
      </c>
      <c r="AV9" s="60" t="s">
        <v>285</v>
      </c>
      <c r="AW9" s="60" t="s">
        <v>286</v>
      </c>
      <c r="AX9" s="153" t="s">
        <v>287</v>
      </c>
      <c r="AY9" s="1019"/>
      <c r="AZ9" s="157"/>
      <c r="BA9" s="157"/>
      <c r="BB9" s="157"/>
      <c r="BC9" s="157"/>
    </row>
    <row r="10" spans="1:55" s="208" customFormat="1" ht="29.25" customHeight="1">
      <c r="A10" s="1020">
        <v>1</v>
      </c>
      <c r="B10" s="1023" t="s">
        <v>305</v>
      </c>
      <c r="C10" s="1026" t="s">
        <v>312</v>
      </c>
      <c r="D10" s="141" t="s">
        <v>67</v>
      </c>
      <c r="E10" s="410">
        <v>910</v>
      </c>
      <c r="F10" s="410">
        <v>910</v>
      </c>
      <c r="G10" s="560">
        <v>910</v>
      </c>
      <c r="H10" s="144">
        <v>910</v>
      </c>
      <c r="I10" s="144">
        <v>910</v>
      </c>
      <c r="J10" s="144"/>
      <c r="K10" s="144"/>
      <c r="L10" s="144"/>
      <c r="M10" s="144"/>
      <c r="N10" s="144"/>
      <c r="O10" s="144"/>
      <c r="P10" s="144"/>
      <c r="Q10" s="144"/>
      <c r="R10" s="372"/>
      <c r="S10" s="968"/>
      <c r="T10" s="144">
        <v>0</v>
      </c>
      <c r="U10" s="144">
        <v>40</v>
      </c>
      <c r="V10" s="144">
        <v>45</v>
      </c>
      <c r="W10" s="144"/>
      <c r="X10" s="144"/>
      <c r="Y10" s="144"/>
      <c r="Z10" s="144"/>
      <c r="AA10" s="144"/>
      <c r="AB10" s="144"/>
      <c r="AC10" s="144"/>
      <c r="AD10" s="144"/>
      <c r="AE10" s="144"/>
      <c r="AF10" s="968"/>
      <c r="AG10" s="1029" t="s">
        <v>312</v>
      </c>
      <c r="AH10" s="1032" t="s">
        <v>303</v>
      </c>
      <c r="AI10" s="1032" t="s">
        <v>303</v>
      </c>
      <c r="AJ10" s="1035" t="s">
        <v>503</v>
      </c>
      <c r="AK10" s="1026" t="s">
        <v>312</v>
      </c>
      <c r="AL10" s="1032" t="s">
        <v>303</v>
      </c>
      <c r="AM10" s="1032" t="s">
        <v>441</v>
      </c>
      <c r="AN10" s="1044">
        <v>563172.78652489418</v>
      </c>
      <c r="AO10" s="1044">
        <v>258860.18234553467</v>
      </c>
      <c r="AP10" s="1044">
        <v>304312.60417935957</v>
      </c>
      <c r="AQ10" s="1032" t="s">
        <v>303</v>
      </c>
      <c r="AR10" s="1041" t="s">
        <v>336</v>
      </c>
      <c r="AS10" s="1038">
        <v>563172.78652489418</v>
      </c>
      <c r="AT10" s="1041" t="s">
        <v>336</v>
      </c>
      <c r="AU10" s="1038">
        <v>563172.78652489418</v>
      </c>
      <c r="AV10" s="1041" t="s">
        <v>337</v>
      </c>
      <c r="AW10" s="1038">
        <v>563172.78652489418</v>
      </c>
      <c r="AX10" s="1044">
        <v>563172.78652489418</v>
      </c>
      <c r="AY10" s="1047"/>
    </row>
    <row r="11" spans="1:55" s="208" customFormat="1" ht="29.25" customHeight="1">
      <c r="A11" s="1021"/>
      <c r="B11" s="1024"/>
      <c r="C11" s="1027"/>
      <c r="D11" s="142" t="s">
        <v>6</v>
      </c>
      <c r="E11" s="374">
        <v>153466536</v>
      </c>
      <c r="F11" s="374">
        <v>153466536</v>
      </c>
      <c r="G11" s="376">
        <v>153466536</v>
      </c>
      <c r="H11" s="535">
        <v>154477712</v>
      </c>
      <c r="I11" s="535">
        <v>154477712</v>
      </c>
      <c r="J11" s="375"/>
      <c r="K11" s="375"/>
      <c r="L11" s="375"/>
      <c r="M11" s="376"/>
      <c r="N11" s="376"/>
      <c r="O11" s="376"/>
      <c r="P11" s="376"/>
      <c r="Q11" s="376"/>
      <c r="R11" s="376"/>
      <c r="S11" s="969"/>
      <c r="T11" s="535">
        <v>0</v>
      </c>
      <c r="U11" s="535">
        <v>86217523</v>
      </c>
      <c r="V11" s="535">
        <v>117047502</v>
      </c>
      <c r="W11" s="375"/>
      <c r="X11" s="375"/>
      <c r="Y11" s="375"/>
      <c r="Z11" s="376"/>
      <c r="AA11" s="376"/>
      <c r="AB11" s="376"/>
      <c r="AC11" s="376"/>
      <c r="AD11" s="376"/>
      <c r="AE11" s="376"/>
      <c r="AF11" s="969"/>
      <c r="AG11" s="1030"/>
      <c r="AH11" s="1033"/>
      <c r="AI11" s="1033"/>
      <c r="AJ11" s="1036"/>
      <c r="AK11" s="1027"/>
      <c r="AL11" s="1033"/>
      <c r="AM11" s="1033"/>
      <c r="AN11" s="1045"/>
      <c r="AO11" s="1045"/>
      <c r="AP11" s="1045"/>
      <c r="AQ11" s="1033"/>
      <c r="AR11" s="1042"/>
      <c r="AS11" s="1039"/>
      <c r="AT11" s="1042"/>
      <c r="AU11" s="1039"/>
      <c r="AV11" s="1042"/>
      <c r="AW11" s="1039"/>
      <c r="AX11" s="1045"/>
      <c r="AY11" s="1048"/>
    </row>
    <row r="12" spans="1:55" s="208" customFormat="1" ht="29.25" customHeight="1">
      <c r="A12" s="1021"/>
      <c r="B12" s="1024"/>
      <c r="C12" s="1027"/>
      <c r="D12" s="142" t="s">
        <v>68</v>
      </c>
      <c r="E12" s="146">
        <v>75</v>
      </c>
      <c r="F12" s="146">
        <v>75</v>
      </c>
      <c r="G12" s="96">
        <v>75</v>
      </c>
      <c r="H12" s="96">
        <v>75</v>
      </c>
      <c r="I12" s="96">
        <v>75</v>
      </c>
      <c r="J12" s="172"/>
      <c r="K12" s="172"/>
      <c r="L12" s="172"/>
      <c r="M12" s="96"/>
      <c r="N12" s="96"/>
      <c r="O12" s="172"/>
      <c r="P12" s="172"/>
      <c r="Q12" s="172"/>
      <c r="R12" s="378"/>
      <c r="S12" s="969"/>
      <c r="T12" s="96">
        <v>38</v>
      </c>
      <c r="U12" s="96">
        <v>72</v>
      </c>
      <c r="V12" s="96">
        <v>75</v>
      </c>
      <c r="W12" s="172"/>
      <c r="X12" s="172"/>
      <c r="Y12" s="172"/>
      <c r="Z12" s="96"/>
      <c r="AA12" s="96"/>
      <c r="AB12" s="172"/>
      <c r="AC12" s="172"/>
      <c r="AD12" s="376"/>
      <c r="AE12" s="376"/>
      <c r="AF12" s="969"/>
      <c r="AG12" s="1030"/>
      <c r="AH12" s="1033"/>
      <c r="AI12" s="1033"/>
      <c r="AJ12" s="1036"/>
      <c r="AK12" s="1027"/>
      <c r="AL12" s="1033"/>
      <c r="AM12" s="1033"/>
      <c r="AN12" s="1045"/>
      <c r="AO12" s="1045"/>
      <c r="AP12" s="1045"/>
      <c r="AQ12" s="1033"/>
      <c r="AR12" s="1042"/>
      <c r="AS12" s="1039"/>
      <c r="AT12" s="1042"/>
      <c r="AU12" s="1039"/>
      <c r="AV12" s="1042"/>
      <c r="AW12" s="1039"/>
      <c r="AX12" s="1045"/>
      <c r="AY12" s="1048"/>
    </row>
    <row r="13" spans="1:55" s="208" customFormat="1" ht="29.25" customHeight="1">
      <c r="A13" s="1021"/>
      <c r="B13" s="1024"/>
      <c r="C13" s="1027"/>
      <c r="D13" s="142" t="s">
        <v>7</v>
      </c>
      <c r="E13" s="146">
        <v>24487640</v>
      </c>
      <c r="F13" s="146">
        <v>24487640</v>
      </c>
      <c r="G13" s="96">
        <v>24487640</v>
      </c>
      <c r="H13" s="96">
        <v>24487640</v>
      </c>
      <c r="I13" s="96">
        <v>24487640</v>
      </c>
      <c r="J13" s="172"/>
      <c r="K13" s="172"/>
      <c r="L13" s="172"/>
      <c r="M13" s="96"/>
      <c r="N13" s="96"/>
      <c r="O13" s="172"/>
      <c r="P13" s="172"/>
      <c r="Q13" s="172"/>
      <c r="R13" s="378"/>
      <c r="S13" s="969"/>
      <c r="T13" s="96">
        <v>9260370</v>
      </c>
      <c r="U13" s="96">
        <v>16923961</v>
      </c>
      <c r="V13" s="96">
        <v>21091777</v>
      </c>
      <c r="W13" s="172"/>
      <c r="X13" s="172"/>
      <c r="Y13" s="172"/>
      <c r="Z13" s="96"/>
      <c r="AA13" s="96"/>
      <c r="AB13" s="172"/>
      <c r="AC13" s="172"/>
      <c r="AD13" s="376"/>
      <c r="AE13" s="376"/>
      <c r="AF13" s="969"/>
      <c r="AG13" s="1030"/>
      <c r="AH13" s="1033"/>
      <c r="AI13" s="1033"/>
      <c r="AJ13" s="1036"/>
      <c r="AK13" s="1027"/>
      <c r="AL13" s="1033"/>
      <c r="AM13" s="1033"/>
      <c r="AN13" s="1045"/>
      <c r="AO13" s="1045"/>
      <c r="AP13" s="1045"/>
      <c r="AQ13" s="1033"/>
      <c r="AR13" s="1042"/>
      <c r="AS13" s="1039"/>
      <c r="AT13" s="1042"/>
      <c r="AU13" s="1039"/>
      <c r="AV13" s="1042"/>
      <c r="AW13" s="1039"/>
      <c r="AX13" s="1045"/>
      <c r="AY13" s="1048"/>
    </row>
    <row r="14" spans="1:55" s="208" customFormat="1" ht="29.25" customHeight="1">
      <c r="A14" s="1021"/>
      <c r="B14" s="1024"/>
      <c r="C14" s="1027"/>
      <c r="D14" s="142" t="s">
        <v>69</v>
      </c>
      <c r="E14" s="174">
        <v>985</v>
      </c>
      <c r="F14" s="174">
        <v>985</v>
      </c>
      <c r="G14" s="175">
        <v>985</v>
      </c>
      <c r="H14" s="175">
        <v>985</v>
      </c>
      <c r="I14" s="175">
        <v>985</v>
      </c>
      <c r="J14" s="175"/>
      <c r="K14" s="175"/>
      <c r="L14" s="175"/>
      <c r="M14" s="175"/>
      <c r="N14" s="175"/>
      <c r="O14" s="175"/>
      <c r="P14" s="175"/>
      <c r="Q14" s="175"/>
      <c r="R14" s="379"/>
      <c r="S14" s="969"/>
      <c r="T14" s="175">
        <v>38</v>
      </c>
      <c r="U14" s="175">
        <v>112</v>
      </c>
      <c r="V14" s="175">
        <v>120</v>
      </c>
      <c r="W14" s="175"/>
      <c r="X14" s="175"/>
      <c r="Y14" s="175"/>
      <c r="Z14" s="175"/>
      <c r="AA14" s="175"/>
      <c r="AB14" s="175"/>
      <c r="AC14" s="175"/>
      <c r="AD14" s="175"/>
      <c r="AE14" s="175"/>
      <c r="AF14" s="969"/>
      <c r="AG14" s="1030"/>
      <c r="AH14" s="1033"/>
      <c r="AI14" s="1033"/>
      <c r="AJ14" s="1036"/>
      <c r="AK14" s="1027"/>
      <c r="AL14" s="1033"/>
      <c r="AM14" s="1033"/>
      <c r="AN14" s="1045"/>
      <c r="AO14" s="1045"/>
      <c r="AP14" s="1045"/>
      <c r="AQ14" s="1033"/>
      <c r="AR14" s="1042"/>
      <c r="AS14" s="1039"/>
      <c r="AT14" s="1042"/>
      <c r="AU14" s="1039"/>
      <c r="AV14" s="1042"/>
      <c r="AW14" s="1039"/>
      <c r="AX14" s="1045"/>
      <c r="AY14" s="1048"/>
    </row>
    <row r="15" spans="1:55" s="208" customFormat="1" ht="29.25" customHeight="1" thickBot="1">
      <c r="A15" s="1021"/>
      <c r="B15" s="1024"/>
      <c r="C15" s="1028"/>
      <c r="D15" s="150" t="s">
        <v>72</v>
      </c>
      <c r="E15" s="381">
        <v>177954176</v>
      </c>
      <c r="F15" s="381">
        <v>177954176</v>
      </c>
      <c r="G15" s="382">
        <v>177954176</v>
      </c>
      <c r="H15" s="536">
        <v>178965352</v>
      </c>
      <c r="I15" s="536">
        <v>178965352</v>
      </c>
      <c r="J15" s="382"/>
      <c r="K15" s="382"/>
      <c r="L15" s="382"/>
      <c r="M15" s="382"/>
      <c r="N15" s="382"/>
      <c r="O15" s="382"/>
      <c r="P15" s="382"/>
      <c r="Q15" s="382"/>
      <c r="R15" s="382"/>
      <c r="S15" s="970"/>
      <c r="T15" s="536">
        <v>9260370</v>
      </c>
      <c r="U15" s="536">
        <v>103141484</v>
      </c>
      <c r="V15" s="536">
        <v>138139279</v>
      </c>
      <c r="W15" s="382"/>
      <c r="X15" s="382"/>
      <c r="Y15" s="382"/>
      <c r="Z15" s="382"/>
      <c r="AA15" s="382"/>
      <c r="AB15" s="382"/>
      <c r="AC15" s="382"/>
      <c r="AD15" s="382"/>
      <c r="AE15" s="382"/>
      <c r="AF15" s="970"/>
      <c r="AG15" s="1031"/>
      <c r="AH15" s="1034"/>
      <c r="AI15" s="1034"/>
      <c r="AJ15" s="1037"/>
      <c r="AK15" s="1028"/>
      <c r="AL15" s="1034"/>
      <c r="AM15" s="1034"/>
      <c r="AN15" s="1046"/>
      <c r="AO15" s="1046"/>
      <c r="AP15" s="1046"/>
      <c r="AQ15" s="1034"/>
      <c r="AR15" s="1043"/>
      <c r="AS15" s="1040"/>
      <c r="AT15" s="1043"/>
      <c r="AU15" s="1040"/>
      <c r="AV15" s="1043"/>
      <c r="AW15" s="1040"/>
      <c r="AX15" s="1046"/>
      <c r="AY15" s="1049"/>
    </row>
    <row r="16" spans="1:55" s="208" customFormat="1" ht="29.25" customHeight="1">
      <c r="A16" s="1021"/>
      <c r="B16" s="1024"/>
      <c r="C16" s="1026" t="s">
        <v>313</v>
      </c>
      <c r="D16" s="141" t="s">
        <v>67</v>
      </c>
      <c r="E16" s="410">
        <v>841</v>
      </c>
      <c r="F16" s="410">
        <v>841</v>
      </c>
      <c r="G16" s="560">
        <v>841</v>
      </c>
      <c r="H16" s="144">
        <v>841</v>
      </c>
      <c r="I16" s="144">
        <v>841</v>
      </c>
      <c r="J16" s="144"/>
      <c r="K16" s="144"/>
      <c r="L16" s="144"/>
      <c r="M16" s="144"/>
      <c r="N16" s="144"/>
      <c r="O16" s="144"/>
      <c r="P16" s="144"/>
      <c r="Q16" s="144"/>
      <c r="R16" s="372"/>
      <c r="S16" s="968"/>
      <c r="T16" s="144">
        <v>0</v>
      </c>
      <c r="U16" s="144">
        <v>37</v>
      </c>
      <c r="V16" s="144">
        <v>41</v>
      </c>
      <c r="W16" s="144"/>
      <c r="X16" s="144"/>
      <c r="Y16" s="144"/>
      <c r="Z16" s="144"/>
      <c r="AA16" s="144"/>
      <c r="AB16" s="144"/>
      <c r="AC16" s="144"/>
      <c r="AD16" s="144"/>
      <c r="AE16" s="144"/>
      <c r="AF16" s="968"/>
      <c r="AG16" s="1029" t="s">
        <v>313</v>
      </c>
      <c r="AH16" s="1032" t="s">
        <v>303</v>
      </c>
      <c r="AI16" s="1032" t="s">
        <v>303</v>
      </c>
      <c r="AJ16" s="1035" t="s">
        <v>503</v>
      </c>
      <c r="AK16" s="1026" t="s">
        <v>313</v>
      </c>
      <c r="AL16" s="1032" t="s">
        <v>303</v>
      </c>
      <c r="AM16" s="1032" t="s">
        <v>441</v>
      </c>
      <c r="AN16" s="1044">
        <v>163230.72497655527</v>
      </c>
      <c r="AO16" s="1044">
        <v>77499.342048074177</v>
      </c>
      <c r="AP16" s="1044">
        <v>85731.382928481078</v>
      </c>
      <c r="AQ16" s="1032" t="s">
        <v>303</v>
      </c>
      <c r="AR16" s="1041" t="s">
        <v>336</v>
      </c>
      <c r="AS16" s="1038">
        <v>163230.72497655527</v>
      </c>
      <c r="AT16" s="1041" t="s">
        <v>336</v>
      </c>
      <c r="AU16" s="1038">
        <v>163230.72497655527</v>
      </c>
      <c r="AV16" s="1041" t="s">
        <v>337</v>
      </c>
      <c r="AW16" s="1038">
        <v>163230.72497655527</v>
      </c>
      <c r="AX16" s="1044">
        <v>163230.72497655527</v>
      </c>
      <c r="AY16" s="1047"/>
    </row>
    <row r="17" spans="1:51" s="208" customFormat="1" ht="29.25" customHeight="1">
      <c r="A17" s="1021"/>
      <c r="B17" s="1024"/>
      <c r="C17" s="1027"/>
      <c r="D17" s="142" t="s">
        <v>6</v>
      </c>
      <c r="E17" s="374">
        <v>141830063</v>
      </c>
      <c r="F17" s="374">
        <v>141830063</v>
      </c>
      <c r="G17" s="376">
        <v>141830063</v>
      </c>
      <c r="H17" s="535">
        <v>142764567</v>
      </c>
      <c r="I17" s="535">
        <v>142764567</v>
      </c>
      <c r="J17" s="375"/>
      <c r="K17" s="375"/>
      <c r="L17" s="375"/>
      <c r="M17" s="376"/>
      <c r="N17" s="376"/>
      <c r="O17" s="376"/>
      <c r="P17" s="376"/>
      <c r="Q17" s="376"/>
      <c r="R17" s="376"/>
      <c r="S17" s="969"/>
      <c r="T17" s="535">
        <v>0</v>
      </c>
      <c r="U17" s="535">
        <v>79751209</v>
      </c>
      <c r="V17" s="535">
        <v>106643280</v>
      </c>
      <c r="W17" s="375"/>
      <c r="X17" s="375"/>
      <c r="Y17" s="375"/>
      <c r="Z17" s="376"/>
      <c r="AA17" s="376"/>
      <c r="AB17" s="376"/>
      <c r="AC17" s="376"/>
      <c r="AD17" s="376"/>
      <c r="AE17" s="376"/>
      <c r="AF17" s="969"/>
      <c r="AG17" s="1030"/>
      <c r="AH17" s="1033"/>
      <c r="AI17" s="1033"/>
      <c r="AJ17" s="1036"/>
      <c r="AK17" s="1027"/>
      <c r="AL17" s="1033"/>
      <c r="AM17" s="1033"/>
      <c r="AN17" s="1045"/>
      <c r="AO17" s="1045"/>
      <c r="AP17" s="1045"/>
      <c r="AQ17" s="1033"/>
      <c r="AR17" s="1042"/>
      <c r="AS17" s="1039"/>
      <c r="AT17" s="1042"/>
      <c r="AU17" s="1039"/>
      <c r="AV17" s="1042"/>
      <c r="AW17" s="1039"/>
      <c r="AX17" s="1045"/>
      <c r="AY17" s="1048"/>
    </row>
    <row r="18" spans="1:51" s="208" customFormat="1" ht="29.25" customHeight="1">
      <c r="A18" s="1021"/>
      <c r="B18" s="1024"/>
      <c r="C18" s="1027"/>
      <c r="D18" s="142" t="s">
        <v>68</v>
      </c>
      <c r="E18" s="146">
        <v>70</v>
      </c>
      <c r="F18" s="146">
        <v>70</v>
      </c>
      <c r="G18" s="96">
        <v>70</v>
      </c>
      <c r="H18" s="96">
        <v>70</v>
      </c>
      <c r="I18" s="96">
        <v>70</v>
      </c>
      <c r="J18" s="172"/>
      <c r="K18" s="172"/>
      <c r="L18" s="172"/>
      <c r="M18" s="96"/>
      <c r="N18" s="96"/>
      <c r="O18" s="172"/>
      <c r="P18" s="172"/>
      <c r="Q18" s="172"/>
      <c r="R18" s="378"/>
      <c r="S18" s="969"/>
      <c r="T18" s="96">
        <v>35</v>
      </c>
      <c r="U18" s="96">
        <v>67</v>
      </c>
      <c r="V18" s="96">
        <v>70</v>
      </c>
      <c r="W18" s="172"/>
      <c r="X18" s="172"/>
      <c r="Y18" s="172"/>
      <c r="Z18" s="96"/>
      <c r="AA18" s="96"/>
      <c r="AB18" s="172"/>
      <c r="AC18" s="172"/>
      <c r="AD18" s="376"/>
      <c r="AE18" s="376"/>
      <c r="AF18" s="969"/>
      <c r="AG18" s="1030"/>
      <c r="AH18" s="1033"/>
      <c r="AI18" s="1033"/>
      <c r="AJ18" s="1036"/>
      <c r="AK18" s="1027"/>
      <c r="AL18" s="1033"/>
      <c r="AM18" s="1033"/>
      <c r="AN18" s="1045"/>
      <c r="AO18" s="1045"/>
      <c r="AP18" s="1045"/>
      <c r="AQ18" s="1033"/>
      <c r="AR18" s="1042"/>
      <c r="AS18" s="1039"/>
      <c r="AT18" s="1042"/>
      <c r="AU18" s="1039"/>
      <c r="AV18" s="1042"/>
      <c r="AW18" s="1039"/>
      <c r="AX18" s="1045"/>
      <c r="AY18" s="1048"/>
    </row>
    <row r="19" spans="1:51" s="208" customFormat="1" ht="29.25" customHeight="1">
      <c r="A19" s="1021"/>
      <c r="B19" s="1024"/>
      <c r="C19" s="1027"/>
      <c r="D19" s="142" t="s">
        <v>7</v>
      </c>
      <c r="E19" s="146">
        <v>22651067</v>
      </c>
      <c r="F19" s="146">
        <v>22651067</v>
      </c>
      <c r="G19" s="96">
        <v>22651067</v>
      </c>
      <c r="H19" s="96">
        <v>22651067</v>
      </c>
      <c r="I19" s="96">
        <v>22651067</v>
      </c>
      <c r="J19" s="172"/>
      <c r="K19" s="172"/>
      <c r="L19" s="172"/>
      <c r="M19" s="96"/>
      <c r="N19" s="96"/>
      <c r="O19" s="172"/>
      <c r="P19" s="172"/>
      <c r="Q19" s="172"/>
      <c r="R19" s="378"/>
      <c r="S19" s="969"/>
      <c r="T19" s="96">
        <v>8529288</v>
      </c>
      <c r="U19" s="96">
        <v>15748686</v>
      </c>
      <c r="V19" s="96">
        <v>19685659</v>
      </c>
      <c r="W19" s="172"/>
      <c r="X19" s="172"/>
      <c r="Y19" s="172"/>
      <c r="Z19" s="96"/>
      <c r="AA19" s="96"/>
      <c r="AB19" s="172"/>
      <c r="AC19" s="172"/>
      <c r="AD19" s="376"/>
      <c r="AE19" s="376"/>
      <c r="AF19" s="969"/>
      <c r="AG19" s="1030"/>
      <c r="AH19" s="1033"/>
      <c r="AI19" s="1033"/>
      <c r="AJ19" s="1036"/>
      <c r="AK19" s="1027"/>
      <c r="AL19" s="1033"/>
      <c r="AM19" s="1033"/>
      <c r="AN19" s="1045"/>
      <c r="AO19" s="1045"/>
      <c r="AP19" s="1045"/>
      <c r="AQ19" s="1033"/>
      <c r="AR19" s="1042"/>
      <c r="AS19" s="1039"/>
      <c r="AT19" s="1042"/>
      <c r="AU19" s="1039"/>
      <c r="AV19" s="1042"/>
      <c r="AW19" s="1039"/>
      <c r="AX19" s="1045"/>
      <c r="AY19" s="1048"/>
    </row>
    <row r="20" spans="1:51" s="208" customFormat="1" ht="29.25" customHeight="1">
      <c r="A20" s="1021"/>
      <c r="B20" s="1024"/>
      <c r="C20" s="1027"/>
      <c r="D20" s="142" t="s">
        <v>69</v>
      </c>
      <c r="E20" s="174">
        <v>911</v>
      </c>
      <c r="F20" s="174">
        <v>911</v>
      </c>
      <c r="G20" s="175">
        <v>911</v>
      </c>
      <c r="H20" s="175">
        <v>911</v>
      </c>
      <c r="I20" s="175">
        <v>911</v>
      </c>
      <c r="J20" s="175"/>
      <c r="K20" s="175"/>
      <c r="L20" s="175"/>
      <c r="M20" s="175"/>
      <c r="N20" s="175"/>
      <c r="O20" s="175"/>
      <c r="P20" s="175"/>
      <c r="Q20" s="175"/>
      <c r="R20" s="379"/>
      <c r="S20" s="969"/>
      <c r="T20" s="175">
        <v>35</v>
      </c>
      <c r="U20" s="175">
        <v>104</v>
      </c>
      <c r="V20" s="175">
        <v>111</v>
      </c>
      <c r="W20" s="175"/>
      <c r="X20" s="175"/>
      <c r="Y20" s="175"/>
      <c r="Z20" s="175"/>
      <c r="AA20" s="175"/>
      <c r="AB20" s="175"/>
      <c r="AC20" s="175"/>
      <c r="AD20" s="175"/>
      <c r="AE20" s="175"/>
      <c r="AF20" s="969"/>
      <c r="AG20" s="1030"/>
      <c r="AH20" s="1033"/>
      <c r="AI20" s="1033"/>
      <c r="AJ20" s="1036"/>
      <c r="AK20" s="1027"/>
      <c r="AL20" s="1033"/>
      <c r="AM20" s="1033"/>
      <c r="AN20" s="1045"/>
      <c r="AO20" s="1045"/>
      <c r="AP20" s="1045"/>
      <c r="AQ20" s="1033"/>
      <c r="AR20" s="1042"/>
      <c r="AS20" s="1039"/>
      <c r="AT20" s="1042"/>
      <c r="AU20" s="1039"/>
      <c r="AV20" s="1042"/>
      <c r="AW20" s="1039"/>
      <c r="AX20" s="1045"/>
      <c r="AY20" s="1048"/>
    </row>
    <row r="21" spans="1:51" s="208" customFormat="1" ht="29.25" customHeight="1" thickBot="1">
      <c r="A21" s="1021"/>
      <c r="B21" s="1024"/>
      <c r="C21" s="1028"/>
      <c r="D21" s="150" t="s">
        <v>72</v>
      </c>
      <c r="E21" s="381">
        <v>164481130</v>
      </c>
      <c r="F21" s="381">
        <v>164481130</v>
      </c>
      <c r="G21" s="382">
        <v>164481130</v>
      </c>
      <c r="H21" s="536">
        <v>165415634</v>
      </c>
      <c r="I21" s="536">
        <v>165415634</v>
      </c>
      <c r="J21" s="382"/>
      <c r="K21" s="382"/>
      <c r="L21" s="382"/>
      <c r="M21" s="382"/>
      <c r="N21" s="382"/>
      <c r="O21" s="382"/>
      <c r="P21" s="382"/>
      <c r="Q21" s="382"/>
      <c r="R21" s="382"/>
      <c r="S21" s="970"/>
      <c r="T21" s="536">
        <v>8529288</v>
      </c>
      <c r="U21" s="536">
        <v>95499895</v>
      </c>
      <c r="V21" s="536">
        <v>126328939</v>
      </c>
      <c r="W21" s="382"/>
      <c r="X21" s="382"/>
      <c r="Y21" s="382"/>
      <c r="Z21" s="382"/>
      <c r="AA21" s="382"/>
      <c r="AB21" s="382"/>
      <c r="AC21" s="382"/>
      <c r="AD21" s="382"/>
      <c r="AE21" s="382"/>
      <c r="AF21" s="970"/>
      <c r="AG21" s="1031"/>
      <c r="AH21" s="1034"/>
      <c r="AI21" s="1034"/>
      <c r="AJ21" s="1037"/>
      <c r="AK21" s="1028"/>
      <c r="AL21" s="1034"/>
      <c r="AM21" s="1034"/>
      <c r="AN21" s="1046"/>
      <c r="AO21" s="1046"/>
      <c r="AP21" s="1046"/>
      <c r="AQ21" s="1034"/>
      <c r="AR21" s="1043"/>
      <c r="AS21" s="1040"/>
      <c r="AT21" s="1043"/>
      <c r="AU21" s="1040"/>
      <c r="AV21" s="1043"/>
      <c r="AW21" s="1040"/>
      <c r="AX21" s="1046"/>
      <c r="AY21" s="1049"/>
    </row>
    <row r="22" spans="1:51" s="208" customFormat="1" ht="29.25" customHeight="1">
      <c r="A22" s="1021"/>
      <c r="B22" s="1024"/>
      <c r="C22" s="1026" t="s">
        <v>314</v>
      </c>
      <c r="D22" s="141" t="s">
        <v>67</v>
      </c>
      <c r="E22" s="410">
        <v>152</v>
      </c>
      <c r="F22" s="410">
        <v>152</v>
      </c>
      <c r="G22" s="560">
        <v>152</v>
      </c>
      <c r="H22" s="144">
        <v>152</v>
      </c>
      <c r="I22" s="144">
        <v>152</v>
      </c>
      <c r="J22" s="144"/>
      <c r="K22" s="144"/>
      <c r="L22" s="144"/>
      <c r="M22" s="144"/>
      <c r="N22" s="144"/>
      <c r="O22" s="144"/>
      <c r="P22" s="144"/>
      <c r="Q22" s="144"/>
      <c r="R22" s="372"/>
      <c r="S22" s="968"/>
      <c r="T22" s="144">
        <v>0</v>
      </c>
      <c r="U22" s="144">
        <v>7</v>
      </c>
      <c r="V22" s="144">
        <v>7</v>
      </c>
      <c r="W22" s="144"/>
      <c r="X22" s="144"/>
      <c r="Y22" s="144"/>
      <c r="Z22" s="144"/>
      <c r="AA22" s="144"/>
      <c r="AB22" s="144"/>
      <c r="AC22" s="144"/>
      <c r="AD22" s="144"/>
      <c r="AE22" s="144"/>
      <c r="AF22" s="968"/>
      <c r="AG22" s="1029" t="s">
        <v>314</v>
      </c>
      <c r="AH22" s="1032" t="s">
        <v>303</v>
      </c>
      <c r="AI22" s="1032" t="s">
        <v>303</v>
      </c>
      <c r="AJ22" s="1035" t="s">
        <v>503</v>
      </c>
      <c r="AK22" s="1026" t="s">
        <v>314</v>
      </c>
      <c r="AL22" s="1032" t="s">
        <v>303</v>
      </c>
      <c r="AM22" s="1032" t="s">
        <v>441</v>
      </c>
      <c r="AN22" s="1044">
        <v>107787.77730349379</v>
      </c>
      <c r="AO22" s="1044">
        <v>53687.302981756962</v>
      </c>
      <c r="AP22" s="1044">
        <v>54100.474321736823</v>
      </c>
      <c r="AQ22" s="1032" t="s">
        <v>303</v>
      </c>
      <c r="AR22" s="1041" t="s">
        <v>336</v>
      </c>
      <c r="AS22" s="1038">
        <v>107787.77730349379</v>
      </c>
      <c r="AT22" s="1041" t="s">
        <v>336</v>
      </c>
      <c r="AU22" s="1038">
        <v>107787.77730349379</v>
      </c>
      <c r="AV22" s="1041" t="s">
        <v>337</v>
      </c>
      <c r="AW22" s="1038">
        <v>107787.77730349379</v>
      </c>
      <c r="AX22" s="1044">
        <v>107787.77730349379</v>
      </c>
      <c r="AY22" s="1047"/>
    </row>
    <row r="23" spans="1:51" s="208" customFormat="1" ht="29.25" customHeight="1">
      <c r="A23" s="1021"/>
      <c r="B23" s="1024"/>
      <c r="C23" s="1027"/>
      <c r="D23" s="142" t="s">
        <v>6</v>
      </c>
      <c r="E23" s="374">
        <v>25633971</v>
      </c>
      <c r="F23" s="374">
        <v>25633971</v>
      </c>
      <c r="G23" s="376">
        <v>25633971</v>
      </c>
      <c r="H23" s="535">
        <v>25802871</v>
      </c>
      <c r="I23" s="535">
        <v>25802871</v>
      </c>
      <c r="J23" s="375"/>
      <c r="K23" s="375"/>
      <c r="L23" s="375"/>
      <c r="M23" s="376"/>
      <c r="N23" s="376"/>
      <c r="O23" s="376"/>
      <c r="P23" s="376"/>
      <c r="Q23" s="376"/>
      <c r="R23" s="376"/>
      <c r="S23" s="969"/>
      <c r="T23" s="535">
        <v>0</v>
      </c>
      <c r="U23" s="535">
        <v>15088067</v>
      </c>
      <c r="V23" s="535">
        <v>18207389</v>
      </c>
      <c r="W23" s="375"/>
      <c r="X23" s="375"/>
      <c r="Y23" s="375"/>
      <c r="Z23" s="376"/>
      <c r="AA23" s="376"/>
      <c r="AB23" s="376"/>
      <c r="AC23" s="376"/>
      <c r="AD23" s="376"/>
      <c r="AE23" s="376"/>
      <c r="AF23" s="969"/>
      <c r="AG23" s="1030"/>
      <c r="AH23" s="1033"/>
      <c r="AI23" s="1033"/>
      <c r="AJ23" s="1036"/>
      <c r="AK23" s="1027"/>
      <c r="AL23" s="1033"/>
      <c r="AM23" s="1033"/>
      <c r="AN23" s="1045"/>
      <c r="AO23" s="1045"/>
      <c r="AP23" s="1045"/>
      <c r="AQ23" s="1033"/>
      <c r="AR23" s="1042"/>
      <c r="AS23" s="1039"/>
      <c r="AT23" s="1042"/>
      <c r="AU23" s="1039"/>
      <c r="AV23" s="1042"/>
      <c r="AW23" s="1039"/>
      <c r="AX23" s="1045"/>
      <c r="AY23" s="1048"/>
    </row>
    <row r="24" spans="1:51" s="208" customFormat="1" ht="29.25" customHeight="1">
      <c r="A24" s="1021"/>
      <c r="B24" s="1024"/>
      <c r="C24" s="1027"/>
      <c r="D24" s="142" t="s">
        <v>68</v>
      </c>
      <c r="E24" s="146">
        <v>13</v>
      </c>
      <c r="F24" s="146">
        <v>13</v>
      </c>
      <c r="G24" s="96">
        <v>13</v>
      </c>
      <c r="H24" s="96">
        <v>13</v>
      </c>
      <c r="I24" s="96">
        <v>13</v>
      </c>
      <c r="J24" s="172"/>
      <c r="K24" s="172"/>
      <c r="L24" s="172"/>
      <c r="M24" s="96"/>
      <c r="N24" s="96"/>
      <c r="O24" s="172"/>
      <c r="P24" s="172"/>
      <c r="Q24" s="172"/>
      <c r="R24" s="378"/>
      <c r="S24" s="969"/>
      <c r="T24" s="96">
        <v>6</v>
      </c>
      <c r="U24" s="96">
        <v>12</v>
      </c>
      <c r="V24" s="96">
        <v>13</v>
      </c>
      <c r="W24" s="172"/>
      <c r="X24" s="172"/>
      <c r="Y24" s="172"/>
      <c r="Z24" s="96"/>
      <c r="AA24" s="96"/>
      <c r="AB24" s="172"/>
      <c r="AC24" s="172"/>
      <c r="AD24" s="376"/>
      <c r="AE24" s="376"/>
      <c r="AF24" s="969"/>
      <c r="AG24" s="1030"/>
      <c r="AH24" s="1033"/>
      <c r="AI24" s="1033"/>
      <c r="AJ24" s="1036"/>
      <c r="AK24" s="1027"/>
      <c r="AL24" s="1033"/>
      <c r="AM24" s="1033"/>
      <c r="AN24" s="1045"/>
      <c r="AO24" s="1045"/>
      <c r="AP24" s="1045"/>
      <c r="AQ24" s="1033"/>
      <c r="AR24" s="1042"/>
      <c r="AS24" s="1039"/>
      <c r="AT24" s="1042"/>
      <c r="AU24" s="1039"/>
      <c r="AV24" s="1042"/>
      <c r="AW24" s="1039"/>
      <c r="AX24" s="1045"/>
      <c r="AY24" s="1048"/>
    </row>
    <row r="25" spans="1:51" s="208" customFormat="1" ht="29.25" customHeight="1">
      <c r="A25" s="1021"/>
      <c r="B25" s="1024"/>
      <c r="C25" s="1027"/>
      <c r="D25" s="142" t="s">
        <v>7</v>
      </c>
      <c r="E25" s="146">
        <v>4081273</v>
      </c>
      <c r="F25" s="146">
        <v>4081273</v>
      </c>
      <c r="G25" s="96">
        <v>4081273</v>
      </c>
      <c r="H25" s="96">
        <v>4081273</v>
      </c>
      <c r="I25" s="96">
        <v>4081273</v>
      </c>
      <c r="J25" s="172"/>
      <c r="K25" s="172"/>
      <c r="L25" s="172"/>
      <c r="M25" s="96"/>
      <c r="N25" s="96"/>
      <c r="O25" s="172"/>
      <c r="P25" s="172"/>
      <c r="Q25" s="172"/>
      <c r="R25" s="378"/>
      <c r="S25" s="969"/>
      <c r="T25" s="96">
        <v>1462164</v>
      </c>
      <c r="U25" s="96">
        <v>2820660</v>
      </c>
      <c r="V25" s="96">
        <v>3655908</v>
      </c>
      <c r="W25" s="172"/>
      <c r="X25" s="172"/>
      <c r="Y25" s="172"/>
      <c r="Z25" s="96"/>
      <c r="AA25" s="96"/>
      <c r="AB25" s="172"/>
      <c r="AC25" s="172"/>
      <c r="AD25" s="376"/>
      <c r="AE25" s="376"/>
      <c r="AF25" s="969"/>
      <c r="AG25" s="1030"/>
      <c r="AH25" s="1033"/>
      <c r="AI25" s="1033"/>
      <c r="AJ25" s="1036"/>
      <c r="AK25" s="1027"/>
      <c r="AL25" s="1033"/>
      <c r="AM25" s="1033"/>
      <c r="AN25" s="1045"/>
      <c r="AO25" s="1045"/>
      <c r="AP25" s="1045"/>
      <c r="AQ25" s="1033"/>
      <c r="AR25" s="1042"/>
      <c r="AS25" s="1039"/>
      <c r="AT25" s="1042"/>
      <c r="AU25" s="1039"/>
      <c r="AV25" s="1042"/>
      <c r="AW25" s="1039"/>
      <c r="AX25" s="1045"/>
      <c r="AY25" s="1048"/>
    </row>
    <row r="26" spans="1:51" s="208" customFormat="1" ht="29.25" customHeight="1">
      <c r="A26" s="1021"/>
      <c r="B26" s="1024"/>
      <c r="C26" s="1027"/>
      <c r="D26" s="142" t="s">
        <v>69</v>
      </c>
      <c r="E26" s="174">
        <v>165</v>
      </c>
      <c r="F26" s="174">
        <v>165</v>
      </c>
      <c r="G26" s="175">
        <v>165</v>
      </c>
      <c r="H26" s="175">
        <v>165</v>
      </c>
      <c r="I26" s="175">
        <v>165</v>
      </c>
      <c r="J26" s="175"/>
      <c r="K26" s="175"/>
      <c r="L26" s="175"/>
      <c r="M26" s="175"/>
      <c r="N26" s="175"/>
      <c r="O26" s="175"/>
      <c r="P26" s="175"/>
      <c r="Q26" s="175"/>
      <c r="R26" s="379"/>
      <c r="S26" s="969"/>
      <c r="T26" s="175">
        <v>6</v>
      </c>
      <c r="U26" s="175">
        <v>19</v>
      </c>
      <c r="V26" s="175">
        <v>20</v>
      </c>
      <c r="W26" s="175"/>
      <c r="X26" s="175"/>
      <c r="Y26" s="175"/>
      <c r="Z26" s="175"/>
      <c r="AA26" s="175"/>
      <c r="AB26" s="175"/>
      <c r="AC26" s="175"/>
      <c r="AD26" s="175"/>
      <c r="AE26" s="175"/>
      <c r="AF26" s="969"/>
      <c r="AG26" s="1030"/>
      <c r="AH26" s="1033"/>
      <c r="AI26" s="1033"/>
      <c r="AJ26" s="1036"/>
      <c r="AK26" s="1027"/>
      <c r="AL26" s="1033"/>
      <c r="AM26" s="1033"/>
      <c r="AN26" s="1045"/>
      <c r="AO26" s="1045"/>
      <c r="AP26" s="1045"/>
      <c r="AQ26" s="1033"/>
      <c r="AR26" s="1042"/>
      <c r="AS26" s="1039"/>
      <c r="AT26" s="1042"/>
      <c r="AU26" s="1039"/>
      <c r="AV26" s="1042"/>
      <c r="AW26" s="1039"/>
      <c r="AX26" s="1045"/>
      <c r="AY26" s="1048"/>
    </row>
    <row r="27" spans="1:51" s="208" customFormat="1" ht="29.25" customHeight="1" thickBot="1">
      <c r="A27" s="1021"/>
      <c r="B27" s="1024"/>
      <c r="C27" s="1028"/>
      <c r="D27" s="150" t="s">
        <v>72</v>
      </c>
      <c r="E27" s="381">
        <v>29715244</v>
      </c>
      <c r="F27" s="381">
        <v>29715244</v>
      </c>
      <c r="G27" s="382">
        <v>29715244</v>
      </c>
      <c r="H27" s="536">
        <v>29884144</v>
      </c>
      <c r="I27" s="536">
        <v>29884144</v>
      </c>
      <c r="J27" s="382"/>
      <c r="K27" s="382"/>
      <c r="L27" s="382"/>
      <c r="M27" s="382"/>
      <c r="N27" s="382"/>
      <c r="O27" s="382"/>
      <c r="P27" s="382"/>
      <c r="Q27" s="382"/>
      <c r="R27" s="382"/>
      <c r="S27" s="970"/>
      <c r="T27" s="536">
        <v>1462164</v>
      </c>
      <c r="U27" s="536">
        <v>17908727</v>
      </c>
      <c r="V27" s="536">
        <v>21863297</v>
      </c>
      <c r="W27" s="382"/>
      <c r="X27" s="382"/>
      <c r="Y27" s="382"/>
      <c r="Z27" s="382"/>
      <c r="AA27" s="382"/>
      <c r="AB27" s="382"/>
      <c r="AC27" s="382"/>
      <c r="AD27" s="382"/>
      <c r="AE27" s="382"/>
      <c r="AF27" s="970"/>
      <c r="AG27" s="1031"/>
      <c r="AH27" s="1034"/>
      <c r="AI27" s="1034"/>
      <c r="AJ27" s="1037"/>
      <c r="AK27" s="1028"/>
      <c r="AL27" s="1034"/>
      <c r="AM27" s="1034"/>
      <c r="AN27" s="1046"/>
      <c r="AO27" s="1046"/>
      <c r="AP27" s="1046"/>
      <c r="AQ27" s="1034"/>
      <c r="AR27" s="1043"/>
      <c r="AS27" s="1040"/>
      <c r="AT27" s="1043"/>
      <c r="AU27" s="1040"/>
      <c r="AV27" s="1043"/>
      <c r="AW27" s="1040"/>
      <c r="AX27" s="1046"/>
      <c r="AY27" s="1049"/>
    </row>
    <row r="28" spans="1:51" s="208" customFormat="1" ht="29.25" customHeight="1">
      <c r="A28" s="1021"/>
      <c r="B28" s="1024"/>
      <c r="C28" s="1026" t="s">
        <v>315</v>
      </c>
      <c r="D28" s="141" t="s">
        <v>67</v>
      </c>
      <c r="E28" s="410">
        <v>144</v>
      </c>
      <c r="F28" s="410">
        <v>144</v>
      </c>
      <c r="G28" s="560">
        <v>144</v>
      </c>
      <c r="H28" s="144">
        <v>144</v>
      </c>
      <c r="I28" s="144">
        <v>144</v>
      </c>
      <c r="J28" s="144"/>
      <c r="K28" s="144"/>
      <c r="L28" s="144"/>
      <c r="M28" s="144"/>
      <c r="N28" s="144"/>
      <c r="O28" s="144"/>
      <c r="P28" s="144"/>
      <c r="Q28" s="144"/>
      <c r="R28" s="372"/>
      <c r="S28" s="968"/>
      <c r="T28" s="144">
        <v>0</v>
      </c>
      <c r="U28" s="144">
        <v>6</v>
      </c>
      <c r="V28" s="144">
        <v>7</v>
      </c>
      <c r="W28" s="144"/>
      <c r="X28" s="144"/>
      <c r="Y28" s="144"/>
      <c r="Z28" s="144"/>
      <c r="AA28" s="144"/>
      <c r="AB28" s="144"/>
      <c r="AC28" s="144"/>
      <c r="AD28" s="144"/>
      <c r="AE28" s="144"/>
      <c r="AF28" s="968"/>
      <c r="AG28" s="1029" t="s">
        <v>315</v>
      </c>
      <c r="AH28" s="1032" t="s">
        <v>303</v>
      </c>
      <c r="AI28" s="1032" t="s">
        <v>303</v>
      </c>
      <c r="AJ28" s="1035" t="s">
        <v>503</v>
      </c>
      <c r="AK28" s="1026" t="s">
        <v>315</v>
      </c>
      <c r="AL28" s="1032" t="s">
        <v>303</v>
      </c>
      <c r="AM28" s="1032" t="s">
        <v>441</v>
      </c>
      <c r="AN28" s="1044">
        <v>406574.31283195887</v>
      </c>
      <c r="AO28" s="1044">
        <v>196556.91202693075</v>
      </c>
      <c r="AP28" s="1044">
        <v>210017.40080502813</v>
      </c>
      <c r="AQ28" s="1032" t="s">
        <v>303</v>
      </c>
      <c r="AR28" s="1041" t="s">
        <v>336</v>
      </c>
      <c r="AS28" s="1038">
        <v>406574.31283195887</v>
      </c>
      <c r="AT28" s="1041" t="s">
        <v>336</v>
      </c>
      <c r="AU28" s="1038">
        <v>406574.31283195887</v>
      </c>
      <c r="AV28" s="1041" t="s">
        <v>337</v>
      </c>
      <c r="AW28" s="1038">
        <v>406574.31283195887</v>
      </c>
      <c r="AX28" s="1044">
        <v>406574.31283195887</v>
      </c>
      <c r="AY28" s="1047"/>
    </row>
    <row r="29" spans="1:51" s="208" customFormat="1" ht="29.25" customHeight="1">
      <c r="A29" s="1021"/>
      <c r="B29" s="1024"/>
      <c r="C29" s="1027"/>
      <c r="D29" s="142" t="s">
        <v>6</v>
      </c>
      <c r="E29" s="374">
        <v>24284815</v>
      </c>
      <c r="F29" s="374">
        <v>24284815</v>
      </c>
      <c r="G29" s="376">
        <v>24284815</v>
      </c>
      <c r="H29" s="535">
        <v>24444825</v>
      </c>
      <c r="I29" s="535">
        <v>24444825</v>
      </c>
      <c r="J29" s="375"/>
      <c r="K29" s="375"/>
      <c r="L29" s="375"/>
      <c r="M29" s="376"/>
      <c r="N29" s="376"/>
      <c r="O29" s="376"/>
      <c r="P29" s="376"/>
      <c r="Q29" s="376"/>
      <c r="R29" s="376"/>
      <c r="S29" s="969"/>
      <c r="T29" s="535">
        <v>0</v>
      </c>
      <c r="U29" s="535">
        <v>12932628</v>
      </c>
      <c r="V29" s="535">
        <v>18207389</v>
      </c>
      <c r="W29" s="375"/>
      <c r="X29" s="375"/>
      <c r="Y29" s="375"/>
      <c r="Z29" s="376"/>
      <c r="AA29" s="376"/>
      <c r="AB29" s="376"/>
      <c r="AC29" s="376"/>
      <c r="AD29" s="376"/>
      <c r="AE29" s="376"/>
      <c r="AF29" s="969"/>
      <c r="AG29" s="1030"/>
      <c r="AH29" s="1033"/>
      <c r="AI29" s="1033"/>
      <c r="AJ29" s="1036"/>
      <c r="AK29" s="1027"/>
      <c r="AL29" s="1033"/>
      <c r="AM29" s="1033"/>
      <c r="AN29" s="1045"/>
      <c r="AO29" s="1045"/>
      <c r="AP29" s="1045"/>
      <c r="AQ29" s="1033"/>
      <c r="AR29" s="1042"/>
      <c r="AS29" s="1039"/>
      <c r="AT29" s="1042"/>
      <c r="AU29" s="1039"/>
      <c r="AV29" s="1042"/>
      <c r="AW29" s="1039"/>
      <c r="AX29" s="1045"/>
      <c r="AY29" s="1048"/>
    </row>
    <row r="30" spans="1:51" s="208" customFormat="1" ht="29.25" customHeight="1">
      <c r="A30" s="1021"/>
      <c r="B30" s="1024"/>
      <c r="C30" s="1027"/>
      <c r="D30" s="142" t="s">
        <v>68</v>
      </c>
      <c r="E30" s="146">
        <v>12</v>
      </c>
      <c r="F30" s="146">
        <v>12</v>
      </c>
      <c r="G30" s="96">
        <v>12</v>
      </c>
      <c r="H30" s="96">
        <v>12</v>
      </c>
      <c r="I30" s="96">
        <v>12</v>
      </c>
      <c r="J30" s="172"/>
      <c r="K30" s="172"/>
      <c r="L30" s="172"/>
      <c r="M30" s="96"/>
      <c r="N30" s="96"/>
      <c r="O30" s="172"/>
      <c r="P30" s="172"/>
      <c r="Q30" s="172"/>
      <c r="R30" s="378"/>
      <c r="S30" s="969"/>
      <c r="T30" s="96">
        <v>6</v>
      </c>
      <c r="U30" s="96">
        <v>11</v>
      </c>
      <c r="V30" s="96">
        <v>12</v>
      </c>
      <c r="W30" s="172"/>
      <c r="X30" s="172"/>
      <c r="Y30" s="172"/>
      <c r="Z30" s="96"/>
      <c r="AA30" s="96"/>
      <c r="AB30" s="172"/>
      <c r="AC30" s="172"/>
      <c r="AD30" s="376"/>
      <c r="AE30" s="376"/>
      <c r="AF30" s="969"/>
      <c r="AG30" s="1030"/>
      <c r="AH30" s="1033"/>
      <c r="AI30" s="1033"/>
      <c r="AJ30" s="1036"/>
      <c r="AK30" s="1027"/>
      <c r="AL30" s="1033"/>
      <c r="AM30" s="1033"/>
      <c r="AN30" s="1045"/>
      <c r="AO30" s="1045"/>
      <c r="AP30" s="1045"/>
      <c r="AQ30" s="1033"/>
      <c r="AR30" s="1042"/>
      <c r="AS30" s="1039"/>
      <c r="AT30" s="1042"/>
      <c r="AU30" s="1039"/>
      <c r="AV30" s="1042"/>
      <c r="AW30" s="1039"/>
      <c r="AX30" s="1045"/>
      <c r="AY30" s="1048"/>
    </row>
    <row r="31" spans="1:51" s="208" customFormat="1" ht="29.25" customHeight="1">
      <c r="A31" s="1021"/>
      <c r="B31" s="1024"/>
      <c r="C31" s="1027"/>
      <c r="D31" s="142" t="s">
        <v>7</v>
      </c>
      <c r="E31" s="146">
        <v>3877210</v>
      </c>
      <c r="F31" s="146">
        <v>3877210</v>
      </c>
      <c r="G31" s="96">
        <v>3877210</v>
      </c>
      <c r="H31" s="96">
        <v>3877210</v>
      </c>
      <c r="I31" s="96">
        <v>3877210</v>
      </c>
      <c r="J31" s="172"/>
      <c r="K31" s="172"/>
      <c r="L31" s="172"/>
      <c r="M31" s="96"/>
      <c r="N31" s="96"/>
      <c r="O31" s="172"/>
      <c r="P31" s="172"/>
      <c r="Q31" s="172"/>
      <c r="R31" s="378"/>
      <c r="S31" s="969"/>
      <c r="T31" s="96">
        <v>1462164</v>
      </c>
      <c r="U31" s="96">
        <v>2585605</v>
      </c>
      <c r="V31" s="96">
        <v>3374684</v>
      </c>
      <c r="W31" s="172"/>
      <c r="X31" s="172"/>
      <c r="Y31" s="172"/>
      <c r="Z31" s="96"/>
      <c r="AA31" s="96"/>
      <c r="AB31" s="172"/>
      <c r="AC31" s="172"/>
      <c r="AD31" s="376"/>
      <c r="AE31" s="376"/>
      <c r="AF31" s="969"/>
      <c r="AG31" s="1030"/>
      <c r="AH31" s="1033"/>
      <c r="AI31" s="1033"/>
      <c r="AJ31" s="1036"/>
      <c r="AK31" s="1027"/>
      <c r="AL31" s="1033"/>
      <c r="AM31" s="1033"/>
      <c r="AN31" s="1045"/>
      <c r="AO31" s="1045"/>
      <c r="AP31" s="1045"/>
      <c r="AQ31" s="1033"/>
      <c r="AR31" s="1042"/>
      <c r="AS31" s="1039"/>
      <c r="AT31" s="1042"/>
      <c r="AU31" s="1039"/>
      <c r="AV31" s="1042"/>
      <c r="AW31" s="1039"/>
      <c r="AX31" s="1045"/>
      <c r="AY31" s="1048"/>
    </row>
    <row r="32" spans="1:51" s="208" customFormat="1" ht="29.25" customHeight="1">
      <c r="A32" s="1021"/>
      <c r="B32" s="1024"/>
      <c r="C32" s="1027"/>
      <c r="D32" s="142" t="s">
        <v>69</v>
      </c>
      <c r="E32" s="174">
        <v>156</v>
      </c>
      <c r="F32" s="174">
        <v>156</v>
      </c>
      <c r="G32" s="175">
        <v>156</v>
      </c>
      <c r="H32" s="175">
        <v>156</v>
      </c>
      <c r="I32" s="175">
        <v>156</v>
      </c>
      <c r="J32" s="175"/>
      <c r="K32" s="175"/>
      <c r="L32" s="175"/>
      <c r="M32" s="175"/>
      <c r="N32" s="175"/>
      <c r="O32" s="175"/>
      <c r="P32" s="175"/>
      <c r="Q32" s="175"/>
      <c r="R32" s="379"/>
      <c r="S32" s="969"/>
      <c r="T32" s="175">
        <v>6</v>
      </c>
      <c r="U32" s="175">
        <v>17</v>
      </c>
      <c r="V32" s="175">
        <v>19</v>
      </c>
      <c r="W32" s="175"/>
      <c r="X32" s="175"/>
      <c r="Y32" s="175"/>
      <c r="Z32" s="175"/>
      <c r="AA32" s="175"/>
      <c r="AB32" s="175"/>
      <c r="AC32" s="175"/>
      <c r="AD32" s="175"/>
      <c r="AE32" s="175"/>
      <c r="AF32" s="969"/>
      <c r="AG32" s="1030"/>
      <c r="AH32" s="1033"/>
      <c r="AI32" s="1033"/>
      <c r="AJ32" s="1036"/>
      <c r="AK32" s="1027"/>
      <c r="AL32" s="1033"/>
      <c r="AM32" s="1033"/>
      <c r="AN32" s="1045"/>
      <c r="AO32" s="1045"/>
      <c r="AP32" s="1045"/>
      <c r="AQ32" s="1033"/>
      <c r="AR32" s="1042"/>
      <c r="AS32" s="1039"/>
      <c r="AT32" s="1042"/>
      <c r="AU32" s="1039"/>
      <c r="AV32" s="1042"/>
      <c r="AW32" s="1039"/>
      <c r="AX32" s="1045"/>
      <c r="AY32" s="1048"/>
    </row>
    <row r="33" spans="1:51" s="208" customFormat="1" ht="29.25" customHeight="1" thickBot="1">
      <c r="A33" s="1021"/>
      <c r="B33" s="1024"/>
      <c r="C33" s="1028"/>
      <c r="D33" s="150" t="s">
        <v>72</v>
      </c>
      <c r="E33" s="381">
        <v>28162025</v>
      </c>
      <c r="F33" s="381">
        <v>28162025</v>
      </c>
      <c r="G33" s="382">
        <v>28162025</v>
      </c>
      <c r="H33" s="536">
        <v>28322035</v>
      </c>
      <c r="I33" s="536">
        <v>28322035</v>
      </c>
      <c r="J33" s="382"/>
      <c r="K33" s="382"/>
      <c r="L33" s="382"/>
      <c r="M33" s="382"/>
      <c r="N33" s="382"/>
      <c r="O33" s="382"/>
      <c r="P33" s="382"/>
      <c r="Q33" s="382"/>
      <c r="R33" s="382"/>
      <c r="S33" s="970"/>
      <c r="T33" s="536">
        <v>1462164</v>
      </c>
      <c r="U33" s="536">
        <v>15518233</v>
      </c>
      <c r="V33" s="536">
        <v>21582073</v>
      </c>
      <c r="W33" s="382"/>
      <c r="X33" s="382"/>
      <c r="Y33" s="382"/>
      <c r="Z33" s="382"/>
      <c r="AA33" s="382"/>
      <c r="AB33" s="382"/>
      <c r="AC33" s="382"/>
      <c r="AD33" s="382"/>
      <c r="AE33" s="382"/>
      <c r="AF33" s="970"/>
      <c r="AG33" s="1031"/>
      <c r="AH33" s="1034"/>
      <c r="AI33" s="1034"/>
      <c r="AJ33" s="1037"/>
      <c r="AK33" s="1028"/>
      <c r="AL33" s="1034"/>
      <c r="AM33" s="1034"/>
      <c r="AN33" s="1046"/>
      <c r="AO33" s="1046"/>
      <c r="AP33" s="1046"/>
      <c r="AQ33" s="1034"/>
      <c r="AR33" s="1043"/>
      <c r="AS33" s="1040"/>
      <c r="AT33" s="1043"/>
      <c r="AU33" s="1040"/>
      <c r="AV33" s="1043"/>
      <c r="AW33" s="1040"/>
      <c r="AX33" s="1046"/>
      <c r="AY33" s="1049"/>
    </row>
    <row r="34" spans="1:51" s="208" customFormat="1" ht="29.25" customHeight="1">
      <c r="A34" s="1021"/>
      <c r="B34" s="1024"/>
      <c r="C34" s="1026" t="s">
        <v>316</v>
      </c>
      <c r="D34" s="141" t="s">
        <v>67</v>
      </c>
      <c r="E34" s="410">
        <v>91</v>
      </c>
      <c r="F34" s="410">
        <v>91</v>
      </c>
      <c r="G34" s="560">
        <v>91</v>
      </c>
      <c r="H34" s="144">
        <v>91</v>
      </c>
      <c r="I34" s="144">
        <v>91</v>
      </c>
      <c r="J34" s="144"/>
      <c r="K34" s="144"/>
      <c r="L34" s="144"/>
      <c r="M34" s="144"/>
      <c r="N34" s="144"/>
      <c r="O34" s="144"/>
      <c r="P34" s="144"/>
      <c r="Q34" s="144"/>
      <c r="R34" s="372"/>
      <c r="S34" s="968"/>
      <c r="T34" s="144">
        <v>0</v>
      </c>
      <c r="U34" s="144">
        <v>4</v>
      </c>
      <c r="V34" s="144">
        <v>4</v>
      </c>
      <c r="W34" s="144"/>
      <c r="X34" s="144"/>
      <c r="Y34" s="144"/>
      <c r="Z34" s="144"/>
      <c r="AA34" s="144"/>
      <c r="AB34" s="144"/>
      <c r="AC34" s="144"/>
      <c r="AD34" s="144"/>
      <c r="AE34" s="144"/>
      <c r="AF34" s="968"/>
      <c r="AG34" s="1029" t="s">
        <v>316</v>
      </c>
      <c r="AH34" s="1032" t="s">
        <v>303</v>
      </c>
      <c r="AI34" s="1032" t="s">
        <v>303</v>
      </c>
      <c r="AJ34" s="1035" t="s">
        <v>503</v>
      </c>
      <c r="AK34" s="1026" t="s">
        <v>316</v>
      </c>
      <c r="AL34" s="1032" t="s">
        <v>303</v>
      </c>
      <c r="AM34" s="1032" t="s">
        <v>441</v>
      </c>
      <c r="AN34" s="1044">
        <v>376894.60490730946</v>
      </c>
      <c r="AO34" s="1044">
        <v>183453.26481399281</v>
      </c>
      <c r="AP34" s="1044">
        <v>193441.34009331666</v>
      </c>
      <c r="AQ34" s="1032" t="s">
        <v>303</v>
      </c>
      <c r="AR34" s="1041" t="s">
        <v>336</v>
      </c>
      <c r="AS34" s="1038">
        <v>376894.60490730946</v>
      </c>
      <c r="AT34" s="1041" t="s">
        <v>336</v>
      </c>
      <c r="AU34" s="1038">
        <v>376894.60490730946</v>
      </c>
      <c r="AV34" s="1041" t="s">
        <v>337</v>
      </c>
      <c r="AW34" s="1038">
        <v>376894.60490730946</v>
      </c>
      <c r="AX34" s="1044">
        <v>376894.60490730946</v>
      </c>
      <c r="AY34" s="1047"/>
    </row>
    <row r="35" spans="1:51" s="208" customFormat="1" ht="29.25" customHeight="1">
      <c r="A35" s="1021"/>
      <c r="B35" s="1024"/>
      <c r="C35" s="1027"/>
      <c r="D35" s="142" t="s">
        <v>6</v>
      </c>
      <c r="E35" s="374">
        <v>15346654</v>
      </c>
      <c r="F35" s="374">
        <v>15346654</v>
      </c>
      <c r="G35" s="376">
        <v>15346654</v>
      </c>
      <c r="H35" s="535">
        <v>15447771</v>
      </c>
      <c r="I35" s="535">
        <v>15447771</v>
      </c>
      <c r="J35" s="375"/>
      <c r="K35" s="375"/>
      <c r="L35" s="375"/>
      <c r="M35" s="376"/>
      <c r="N35" s="376"/>
      <c r="O35" s="376"/>
      <c r="P35" s="376"/>
      <c r="Q35" s="376"/>
      <c r="R35" s="376"/>
      <c r="S35" s="969"/>
      <c r="T35" s="535">
        <v>0</v>
      </c>
      <c r="U35" s="535">
        <v>8621752</v>
      </c>
      <c r="V35" s="535">
        <v>10404222</v>
      </c>
      <c r="W35" s="375"/>
      <c r="X35" s="375"/>
      <c r="Y35" s="375"/>
      <c r="Z35" s="376"/>
      <c r="AA35" s="376"/>
      <c r="AB35" s="376"/>
      <c r="AC35" s="376"/>
      <c r="AD35" s="376"/>
      <c r="AE35" s="376"/>
      <c r="AF35" s="969"/>
      <c r="AG35" s="1030"/>
      <c r="AH35" s="1033"/>
      <c r="AI35" s="1033"/>
      <c r="AJ35" s="1036"/>
      <c r="AK35" s="1027"/>
      <c r="AL35" s="1033"/>
      <c r="AM35" s="1033"/>
      <c r="AN35" s="1045"/>
      <c r="AO35" s="1045"/>
      <c r="AP35" s="1045"/>
      <c r="AQ35" s="1033"/>
      <c r="AR35" s="1042"/>
      <c r="AS35" s="1039"/>
      <c r="AT35" s="1042"/>
      <c r="AU35" s="1039"/>
      <c r="AV35" s="1042"/>
      <c r="AW35" s="1039"/>
      <c r="AX35" s="1045"/>
      <c r="AY35" s="1048"/>
    </row>
    <row r="36" spans="1:51" s="208" customFormat="1" ht="29.25" customHeight="1">
      <c r="A36" s="1021"/>
      <c r="B36" s="1024"/>
      <c r="C36" s="1027"/>
      <c r="D36" s="142" t="s">
        <v>68</v>
      </c>
      <c r="E36" s="146">
        <v>8</v>
      </c>
      <c r="F36" s="146">
        <v>8</v>
      </c>
      <c r="G36" s="96">
        <v>8</v>
      </c>
      <c r="H36" s="96">
        <v>8</v>
      </c>
      <c r="I36" s="96">
        <v>8</v>
      </c>
      <c r="J36" s="172"/>
      <c r="K36" s="172"/>
      <c r="L36" s="172"/>
      <c r="M36" s="96"/>
      <c r="N36" s="96"/>
      <c r="O36" s="172"/>
      <c r="P36" s="172"/>
      <c r="Q36" s="172"/>
      <c r="R36" s="378"/>
      <c r="S36" s="969"/>
      <c r="T36" s="96">
        <v>4</v>
      </c>
      <c r="U36" s="96">
        <v>7</v>
      </c>
      <c r="V36" s="96">
        <v>8</v>
      </c>
      <c r="W36" s="172"/>
      <c r="X36" s="172"/>
      <c r="Y36" s="172"/>
      <c r="Z36" s="96"/>
      <c r="AA36" s="96"/>
      <c r="AB36" s="172"/>
      <c r="AC36" s="172"/>
      <c r="AD36" s="376"/>
      <c r="AE36" s="376"/>
      <c r="AF36" s="969"/>
      <c r="AG36" s="1030"/>
      <c r="AH36" s="1033"/>
      <c r="AI36" s="1033"/>
      <c r="AJ36" s="1036"/>
      <c r="AK36" s="1027"/>
      <c r="AL36" s="1033"/>
      <c r="AM36" s="1033"/>
      <c r="AN36" s="1045"/>
      <c r="AO36" s="1045"/>
      <c r="AP36" s="1045"/>
      <c r="AQ36" s="1033"/>
      <c r="AR36" s="1042"/>
      <c r="AS36" s="1039"/>
      <c r="AT36" s="1042"/>
      <c r="AU36" s="1039"/>
      <c r="AV36" s="1042"/>
      <c r="AW36" s="1039"/>
      <c r="AX36" s="1045"/>
      <c r="AY36" s="1048"/>
    </row>
    <row r="37" spans="1:51" s="208" customFormat="1" ht="29.25" customHeight="1">
      <c r="A37" s="1021"/>
      <c r="B37" s="1024"/>
      <c r="C37" s="1027"/>
      <c r="D37" s="142" t="s">
        <v>7</v>
      </c>
      <c r="E37" s="146">
        <v>2448764</v>
      </c>
      <c r="F37" s="146">
        <v>2448764</v>
      </c>
      <c r="G37" s="96">
        <v>2448764</v>
      </c>
      <c r="H37" s="96">
        <v>2448764</v>
      </c>
      <c r="I37" s="96">
        <v>2448764</v>
      </c>
      <c r="J37" s="172"/>
      <c r="K37" s="172"/>
      <c r="L37" s="172"/>
      <c r="M37" s="96"/>
      <c r="N37" s="96"/>
      <c r="O37" s="172"/>
      <c r="P37" s="172"/>
      <c r="Q37" s="172"/>
      <c r="R37" s="378"/>
      <c r="S37" s="969"/>
      <c r="T37" s="96">
        <v>974776</v>
      </c>
      <c r="U37" s="96">
        <v>1645385</v>
      </c>
      <c r="V37" s="96">
        <v>2249790</v>
      </c>
      <c r="W37" s="172"/>
      <c r="X37" s="172"/>
      <c r="Y37" s="172"/>
      <c r="Z37" s="96"/>
      <c r="AA37" s="96"/>
      <c r="AB37" s="172"/>
      <c r="AC37" s="172"/>
      <c r="AD37" s="376"/>
      <c r="AE37" s="376"/>
      <c r="AF37" s="969"/>
      <c r="AG37" s="1030"/>
      <c r="AH37" s="1033"/>
      <c r="AI37" s="1033"/>
      <c r="AJ37" s="1036"/>
      <c r="AK37" s="1027"/>
      <c r="AL37" s="1033"/>
      <c r="AM37" s="1033"/>
      <c r="AN37" s="1045"/>
      <c r="AO37" s="1045"/>
      <c r="AP37" s="1045"/>
      <c r="AQ37" s="1033"/>
      <c r="AR37" s="1042"/>
      <c r="AS37" s="1039"/>
      <c r="AT37" s="1042"/>
      <c r="AU37" s="1039"/>
      <c r="AV37" s="1042"/>
      <c r="AW37" s="1039"/>
      <c r="AX37" s="1045"/>
      <c r="AY37" s="1048"/>
    </row>
    <row r="38" spans="1:51" s="208" customFormat="1" ht="29.25" customHeight="1">
      <c r="A38" s="1021"/>
      <c r="B38" s="1024"/>
      <c r="C38" s="1027"/>
      <c r="D38" s="142" t="s">
        <v>69</v>
      </c>
      <c r="E38" s="174">
        <v>99</v>
      </c>
      <c r="F38" s="174">
        <v>99</v>
      </c>
      <c r="G38" s="175">
        <v>99</v>
      </c>
      <c r="H38" s="175">
        <v>99</v>
      </c>
      <c r="I38" s="175">
        <v>99</v>
      </c>
      <c r="J38" s="175"/>
      <c r="K38" s="175"/>
      <c r="L38" s="175"/>
      <c r="M38" s="175"/>
      <c r="N38" s="175"/>
      <c r="O38" s="175"/>
      <c r="P38" s="175"/>
      <c r="Q38" s="175"/>
      <c r="R38" s="379"/>
      <c r="S38" s="969"/>
      <c r="T38" s="175">
        <v>4</v>
      </c>
      <c r="U38" s="175">
        <v>11</v>
      </c>
      <c r="V38" s="175">
        <v>12</v>
      </c>
      <c r="W38" s="175"/>
      <c r="X38" s="175"/>
      <c r="Y38" s="175"/>
      <c r="Z38" s="175"/>
      <c r="AA38" s="175"/>
      <c r="AB38" s="175"/>
      <c r="AC38" s="175"/>
      <c r="AD38" s="175"/>
      <c r="AE38" s="175"/>
      <c r="AF38" s="969"/>
      <c r="AG38" s="1030"/>
      <c r="AH38" s="1033"/>
      <c r="AI38" s="1033"/>
      <c r="AJ38" s="1036"/>
      <c r="AK38" s="1027"/>
      <c r="AL38" s="1033"/>
      <c r="AM38" s="1033"/>
      <c r="AN38" s="1045"/>
      <c r="AO38" s="1045"/>
      <c r="AP38" s="1045"/>
      <c r="AQ38" s="1033"/>
      <c r="AR38" s="1042"/>
      <c r="AS38" s="1039"/>
      <c r="AT38" s="1042"/>
      <c r="AU38" s="1039"/>
      <c r="AV38" s="1042"/>
      <c r="AW38" s="1039"/>
      <c r="AX38" s="1045"/>
      <c r="AY38" s="1048"/>
    </row>
    <row r="39" spans="1:51" s="208" customFormat="1" ht="29.25" customHeight="1" thickBot="1">
      <c r="A39" s="1021"/>
      <c r="B39" s="1024"/>
      <c r="C39" s="1028"/>
      <c r="D39" s="150" t="s">
        <v>72</v>
      </c>
      <c r="E39" s="381">
        <v>17795418</v>
      </c>
      <c r="F39" s="381">
        <v>17795418</v>
      </c>
      <c r="G39" s="382">
        <v>17795418</v>
      </c>
      <c r="H39" s="536">
        <v>17896535</v>
      </c>
      <c r="I39" s="536">
        <v>17896535</v>
      </c>
      <c r="J39" s="382"/>
      <c r="K39" s="382"/>
      <c r="L39" s="382"/>
      <c r="M39" s="382"/>
      <c r="N39" s="382"/>
      <c r="O39" s="382"/>
      <c r="P39" s="382"/>
      <c r="Q39" s="382"/>
      <c r="R39" s="382"/>
      <c r="S39" s="970"/>
      <c r="T39" s="536">
        <v>974776</v>
      </c>
      <c r="U39" s="536">
        <v>10267137</v>
      </c>
      <c r="V39" s="536">
        <v>12654012</v>
      </c>
      <c r="W39" s="382"/>
      <c r="X39" s="382"/>
      <c r="Y39" s="382"/>
      <c r="Z39" s="382"/>
      <c r="AA39" s="382"/>
      <c r="AB39" s="382"/>
      <c r="AC39" s="382"/>
      <c r="AD39" s="382"/>
      <c r="AE39" s="382"/>
      <c r="AF39" s="970"/>
      <c r="AG39" s="1031"/>
      <c r="AH39" s="1034"/>
      <c r="AI39" s="1034"/>
      <c r="AJ39" s="1037"/>
      <c r="AK39" s="1028"/>
      <c r="AL39" s="1034"/>
      <c r="AM39" s="1034"/>
      <c r="AN39" s="1046"/>
      <c r="AO39" s="1046"/>
      <c r="AP39" s="1046"/>
      <c r="AQ39" s="1034"/>
      <c r="AR39" s="1043"/>
      <c r="AS39" s="1040"/>
      <c r="AT39" s="1043"/>
      <c r="AU39" s="1040"/>
      <c r="AV39" s="1043"/>
      <c r="AW39" s="1040"/>
      <c r="AX39" s="1046"/>
      <c r="AY39" s="1049"/>
    </row>
    <row r="40" spans="1:51" s="208" customFormat="1" ht="29.25" customHeight="1">
      <c r="A40" s="1021"/>
      <c r="B40" s="1024"/>
      <c r="C40" s="1026" t="s">
        <v>317</v>
      </c>
      <c r="D40" s="141" t="s">
        <v>67</v>
      </c>
      <c r="E40" s="410">
        <v>129</v>
      </c>
      <c r="F40" s="410">
        <v>129</v>
      </c>
      <c r="G40" s="560">
        <v>129</v>
      </c>
      <c r="H40" s="144">
        <v>129</v>
      </c>
      <c r="I40" s="144">
        <v>129</v>
      </c>
      <c r="J40" s="144"/>
      <c r="K40" s="144"/>
      <c r="L40" s="144"/>
      <c r="M40" s="144"/>
      <c r="N40" s="144"/>
      <c r="O40" s="144"/>
      <c r="P40" s="144"/>
      <c r="Q40" s="144"/>
      <c r="R40" s="372"/>
      <c r="S40" s="968"/>
      <c r="T40" s="144">
        <v>0</v>
      </c>
      <c r="U40" s="144">
        <v>6</v>
      </c>
      <c r="V40" s="144">
        <v>6</v>
      </c>
      <c r="W40" s="144"/>
      <c r="X40" s="144"/>
      <c r="Y40" s="144"/>
      <c r="Z40" s="144"/>
      <c r="AA40" s="144"/>
      <c r="AB40" s="144"/>
      <c r="AC40" s="144"/>
      <c r="AD40" s="144"/>
      <c r="AE40" s="144"/>
      <c r="AF40" s="968"/>
      <c r="AG40" s="1029" t="s">
        <v>317</v>
      </c>
      <c r="AH40" s="1032" t="s">
        <v>303</v>
      </c>
      <c r="AI40" s="1032" t="s">
        <v>303</v>
      </c>
      <c r="AJ40" s="1035" t="s">
        <v>503</v>
      </c>
      <c r="AK40" s="1026" t="s">
        <v>317</v>
      </c>
      <c r="AL40" s="1032" t="s">
        <v>303</v>
      </c>
      <c r="AM40" s="1032" t="s">
        <v>441</v>
      </c>
      <c r="AN40" s="1044">
        <v>181169.79249708285</v>
      </c>
      <c r="AO40" s="1044">
        <v>87610.385289610276</v>
      </c>
      <c r="AP40" s="1044">
        <v>93559.407207472585</v>
      </c>
      <c r="AQ40" s="1032" t="s">
        <v>303</v>
      </c>
      <c r="AR40" s="1041" t="s">
        <v>336</v>
      </c>
      <c r="AS40" s="1038">
        <v>181169.79249708285</v>
      </c>
      <c r="AT40" s="1041" t="s">
        <v>336</v>
      </c>
      <c r="AU40" s="1038">
        <v>181169.79249708285</v>
      </c>
      <c r="AV40" s="1041" t="s">
        <v>337</v>
      </c>
      <c r="AW40" s="1038">
        <v>181169.79249708285</v>
      </c>
      <c r="AX40" s="1044">
        <v>181169.79249708285</v>
      </c>
      <c r="AY40" s="1047"/>
    </row>
    <row r="41" spans="1:51" s="208" customFormat="1" ht="29.25" customHeight="1">
      <c r="A41" s="1021"/>
      <c r="B41" s="1024"/>
      <c r="C41" s="1027"/>
      <c r="D41" s="142" t="s">
        <v>6</v>
      </c>
      <c r="E41" s="374">
        <v>21755146</v>
      </c>
      <c r="F41" s="374">
        <v>21755146</v>
      </c>
      <c r="G41" s="376">
        <v>21755146</v>
      </c>
      <c r="H41" s="535">
        <v>21898489</v>
      </c>
      <c r="I41" s="535">
        <v>21898489</v>
      </c>
      <c r="J41" s="375"/>
      <c r="K41" s="375"/>
      <c r="L41" s="375"/>
      <c r="M41" s="376"/>
      <c r="N41" s="376"/>
      <c r="O41" s="376"/>
      <c r="P41" s="376"/>
      <c r="Q41" s="376"/>
      <c r="R41" s="376"/>
      <c r="S41" s="969"/>
      <c r="T41" s="535">
        <v>0</v>
      </c>
      <c r="U41" s="535">
        <v>12932628</v>
      </c>
      <c r="V41" s="535">
        <v>15606334</v>
      </c>
      <c r="W41" s="375"/>
      <c r="X41" s="375"/>
      <c r="Y41" s="375"/>
      <c r="Z41" s="376"/>
      <c r="AA41" s="376"/>
      <c r="AB41" s="376"/>
      <c r="AC41" s="376"/>
      <c r="AD41" s="376"/>
      <c r="AE41" s="376"/>
      <c r="AF41" s="969"/>
      <c r="AG41" s="1030"/>
      <c r="AH41" s="1033"/>
      <c r="AI41" s="1033"/>
      <c r="AJ41" s="1036"/>
      <c r="AK41" s="1027"/>
      <c r="AL41" s="1033"/>
      <c r="AM41" s="1033"/>
      <c r="AN41" s="1045"/>
      <c r="AO41" s="1045"/>
      <c r="AP41" s="1045"/>
      <c r="AQ41" s="1033"/>
      <c r="AR41" s="1042"/>
      <c r="AS41" s="1039"/>
      <c r="AT41" s="1042"/>
      <c r="AU41" s="1039"/>
      <c r="AV41" s="1042"/>
      <c r="AW41" s="1039"/>
      <c r="AX41" s="1045"/>
      <c r="AY41" s="1048"/>
    </row>
    <row r="42" spans="1:51" s="208" customFormat="1" ht="29.25" customHeight="1">
      <c r="A42" s="1021"/>
      <c r="B42" s="1024"/>
      <c r="C42" s="1027"/>
      <c r="D42" s="142" t="s">
        <v>68</v>
      </c>
      <c r="E42" s="146">
        <v>11</v>
      </c>
      <c r="F42" s="146">
        <v>11</v>
      </c>
      <c r="G42" s="96">
        <v>11</v>
      </c>
      <c r="H42" s="96">
        <v>11</v>
      </c>
      <c r="I42" s="96">
        <v>11</v>
      </c>
      <c r="J42" s="172"/>
      <c r="K42" s="172"/>
      <c r="L42" s="172"/>
      <c r="M42" s="96"/>
      <c r="N42" s="96"/>
      <c r="O42" s="172"/>
      <c r="P42" s="172"/>
      <c r="Q42" s="172"/>
      <c r="R42" s="378"/>
      <c r="S42" s="969"/>
      <c r="T42" s="96">
        <v>5</v>
      </c>
      <c r="U42" s="96">
        <v>10</v>
      </c>
      <c r="V42" s="96">
        <v>11</v>
      </c>
      <c r="W42" s="172"/>
      <c r="X42" s="172"/>
      <c r="Y42" s="172"/>
      <c r="Z42" s="96"/>
      <c r="AA42" s="96"/>
      <c r="AB42" s="172"/>
      <c r="AC42" s="172"/>
      <c r="AD42" s="376"/>
      <c r="AE42" s="376"/>
      <c r="AF42" s="969"/>
      <c r="AG42" s="1030"/>
      <c r="AH42" s="1033"/>
      <c r="AI42" s="1033"/>
      <c r="AJ42" s="1036"/>
      <c r="AK42" s="1027"/>
      <c r="AL42" s="1033"/>
      <c r="AM42" s="1033"/>
      <c r="AN42" s="1045"/>
      <c r="AO42" s="1045"/>
      <c r="AP42" s="1045"/>
      <c r="AQ42" s="1033"/>
      <c r="AR42" s="1042"/>
      <c r="AS42" s="1039"/>
      <c r="AT42" s="1042"/>
      <c r="AU42" s="1039"/>
      <c r="AV42" s="1042"/>
      <c r="AW42" s="1039"/>
      <c r="AX42" s="1045"/>
      <c r="AY42" s="1048"/>
    </row>
    <row r="43" spans="1:51" s="208" customFormat="1" ht="29.25" customHeight="1">
      <c r="A43" s="1021"/>
      <c r="B43" s="1024"/>
      <c r="C43" s="1027"/>
      <c r="D43" s="142" t="s">
        <v>7</v>
      </c>
      <c r="E43" s="146">
        <v>3469082</v>
      </c>
      <c r="F43" s="146">
        <v>3469082</v>
      </c>
      <c r="G43" s="96">
        <v>3469082</v>
      </c>
      <c r="H43" s="96">
        <v>3469082</v>
      </c>
      <c r="I43" s="96">
        <v>3469082</v>
      </c>
      <c r="J43" s="172"/>
      <c r="K43" s="172"/>
      <c r="L43" s="172"/>
      <c r="M43" s="96"/>
      <c r="N43" s="96"/>
      <c r="O43" s="172"/>
      <c r="P43" s="172"/>
      <c r="Q43" s="172"/>
      <c r="R43" s="378"/>
      <c r="S43" s="969"/>
      <c r="T43" s="96">
        <v>1218470</v>
      </c>
      <c r="U43" s="96">
        <v>2350550</v>
      </c>
      <c r="V43" s="96">
        <v>3093461</v>
      </c>
      <c r="W43" s="172"/>
      <c r="X43" s="172"/>
      <c r="Y43" s="172"/>
      <c r="Z43" s="96"/>
      <c r="AA43" s="96"/>
      <c r="AB43" s="172"/>
      <c r="AC43" s="172"/>
      <c r="AD43" s="376"/>
      <c r="AE43" s="376"/>
      <c r="AF43" s="969"/>
      <c r="AG43" s="1030"/>
      <c r="AH43" s="1033"/>
      <c r="AI43" s="1033"/>
      <c r="AJ43" s="1036"/>
      <c r="AK43" s="1027"/>
      <c r="AL43" s="1033"/>
      <c r="AM43" s="1033"/>
      <c r="AN43" s="1045"/>
      <c r="AO43" s="1045"/>
      <c r="AP43" s="1045"/>
      <c r="AQ43" s="1033"/>
      <c r="AR43" s="1042"/>
      <c r="AS43" s="1039"/>
      <c r="AT43" s="1042"/>
      <c r="AU43" s="1039"/>
      <c r="AV43" s="1042"/>
      <c r="AW43" s="1039"/>
      <c r="AX43" s="1045"/>
      <c r="AY43" s="1048"/>
    </row>
    <row r="44" spans="1:51" s="208" customFormat="1" ht="29.25" customHeight="1">
      <c r="A44" s="1021"/>
      <c r="B44" s="1024"/>
      <c r="C44" s="1027"/>
      <c r="D44" s="142" t="s">
        <v>69</v>
      </c>
      <c r="E44" s="174">
        <v>140</v>
      </c>
      <c r="F44" s="174">
        <v>140</v>
      </c>
      <c r="G44" s="175">
        <v>140</v>
      </c>
      <c r="H44" s="175">
        <v>140</v>
      </c>
      <c r="I44" s="175">
        <v>140</v>
      </c>
      <c r="J44" s="175"/>
      <c r="K44" s="175"/>
      <c r="L44" s="175"/>
      <c r="M44" s="175"/>
      <c r="N44" s="175"/>
      <c r="O44" s="175"/>
      <c r="P44" s="175"/>
      <c r="Q44" s="175"/>
      <c r="R44" s="379"/>
      <c r="S44" s="969"/>
      <c r="T44" s="175">
        <v>5</v>
      </c>
      <c r="U44" s="175">
        <v>16</v>
      </c>
      <c r="V44" s="175">
        <v>17</v>
      </c>
      <c r="W44" s="175"/>
      <c r="X44" s="175"/>
      <c r="Y44" s="175"/>
      <c r="Z44" s="175"/>
      <c r="AA44" s="175"/>
      <c r="AB44" s="175"/>
      <c r="AC44" s="175"/>
      <c r="AD44" s="175"/>
      <c r="AE44" s="175"/>
      <c r="AF44" s="969"/>
      <c r="AG44" s="1030"/>
      <c r="AH44" s="1033"/>
      <c r="AI44" s="1033"/>
      <c r="AJ44" s="1036"/>
      <c r="AK44" s="1027"/>
      <c r="AL44" s="1033"/>
      <c r="AM44" s="1033"/>
      <c r="AN44" s="1045"/>
      <c r="AO44" s="1045"/>
      <c r="AP44" s="1045"/>
      <c r="AQ44" s="1033"/>
      <c r="AR44" s="1042"/>
      <c r="AS44" s="1039"/>
      <c r="AT44" s="1042"/>
      <c r="AU44" s="1039"/>
      <c r="AV44" s="1042"/>
      <c r="AW44" s="1039"/>
      <c r="AX44" s="1045"/>
      <c r="AY44" s="1048"/>
    </row>
    <row r="45" spans="1:51" s="208" customFormat="1" ht="29.25" customHeight="1" thickBot="1">
      <c r="A45" s="1021"/>
      <c r="B45" s="1024"/>
      <c r="C45" s="1028"/>
      <c r="D45" s="150" t="s">
        <v>72</v>
      </c>
      <c r="E45" s="381">
        <v>25224228</v>
      </c>
      <c r="F45" s="381">
        <v>25224228</v>
      </c>
      <c r="G45" s="382">
        <v>25224228</v>
      </c>
      <c r="H45" s="536">
        <v>25367571</v>
      </c>
      <c r="I45" s="536">
        <v>25367571</v>
      </c>
      <c r="J45" s="382"/>
      <c r="K45" s="382"/>
      <c r="L45" s="382"/>
      <c r="M45" s="382"/>
      <c r="N45" s="382"/>
      <c r="O45" s="382"/>
      <c r="P45" s="382"/>
      <c r="Q45" s="382"/>
      <c r="R45" s="382"/>
      <c r="S45" s="970"/>
      <c r="T45" s="536">
        <v>1218470</v>
      </c>
      <c r="U45" s="536">
        <v>15283178</v>
      </c>
      <c r="V45" s="536">
        <v>18699795</v>
      </c>
      <c r="W45" s="382"/>
      <c r="X45" s="382"/>
      <c r="Y45" s="382"/>
      <c r="Z45" s="382"/>
      <c r="AA45" s="382"/>
      <c r="AB45" s="382"/>
      <c r="AC45" s="382"/>
      <c r="AD45" s="382"/>
      <c r="AE45" s="382"/>
      <c r="AF45" s="970"/>
      <c r="AG45" s="1031"/>
      <c r="AH45" s="1034"/>
      <c r="AI45" s="1034"/>
      <c r="AJ45" s="1037"/>
      <c r="AK45" s="1028"/>
      <c r="AL45" s="1034"/>
      <c r="AM45" s="1034"/>
      <c r="AN45" s="1046"/>
      <c r="AO45" s="1046"/>
      <c r="AP45" s="1046"/>
      <c r="AQ45" s="1034"/>
      <c r="AR45" s="1043"/>
      <c r="AS45" s="1040"/>
      <c r="AT45" s="1043"/>
      <c r="AU45" s="1040"/>
      <c r="AV45" s="1043"/>
      <c r="AW45" s="1040"/>
      <c r="AX45" s="1046"/>
      <c r="AY45" s="1049"/>
    </row>
    <row r="46" spans="1:51" s="208" customFormat="1" ht="29.25" customHeight="1">
      <c r="A46" s="1021"/>
      <c r="B46" s="1024"/>
      <c r="C46" s="1026" t="s">
        <v>318</v>
      </c>
      <c r="D46" s="141" t="s">
        <v>67</v>
      </c>
      <c r="E46" s="410">
        <v>129</v>
      </c>
      <c r="F46" s="410">
        <v>129</v>
      </c>
      <c r="G46" s="560">
        <v>129</v>
      </c>
      <c r="H46" s="144">
        <v>129</v>
      </c>
      <c r="I46" s="144">
        <v>129</v>
      </c>
      <c r="J46" s="144"/>
      <c r="K46" s="144"/>
      <c r="L46" s="144"/>
      <c r="M46" s="144"/>
      <c r="N46" s="144"/>
      <c r="O46" s="144"/>
      <c r="P46" s="144"/>
      <c r="Q46" s="144"/>
      <c r="R46" s="372"/>
      <c r="S46" s="968"/>
      <c r="T46" s="144">
        <v>0</v>
      </c>
      <c r="U46" s="144">
        <v>6</v>
      </c>
      <c r="V46" s="144">
        <v>6</v>
      </c>
      <c r="W46" s="144"/>
      <c r="X46" s="144"/>
      <c r="Y46" s="144"/>
      <c r="Z46" s="144"/>
      <c r="AA46" s="144"/>
      <c r="AB46" s="144"/>
      <c r="AC46" s="144"/>
      <c r="AD46" s="144"/>
      <c r="AE46" s="144"/>
      <c r="AF46" s="968"/>
      <c r="AG46" s="1029" t="s">
        <v>318</v>
      </c>
      <c r="AH46" s="1032" t="s">
        <v>303</v>
      </c>
      <c r="AI46" s="1032" t="s">
        <v>303</v>
      </c>
      <c r="AJ46" s="1035" t="s">
        <v>503</v>
      </c>
      <c r="AK46" s="1026" t="s">
        <v>318</v>
      </c>
      <c r="AL46" s="1032" t="s">
        <v>303</v>
      </c>
      <c r="AM46" s="1032" t="s">
        <v>441</v>
      </c>
      <c r="AN46" s="1044">
        <v>735605.84232113999</v>
      </c>
      <c r="AO46" s="1044">
        <v>354353.54671357124</v>
      </c>
      <c r="AP46" s="1044">
        <v>381252.29560756875</v>
      </c>
      <c r="AQ46" s="1032" t="s">
        <v>303</v>
      </c>
      <c r="AR46" s="1041" t="s">
        <v>336</v>
      </c>
      <c r="AS46" s="1038">
        <v>735605.84232113999</v>
      </c>
      <c r="AT46" s="1041" t="s">
        <v>336</v>
      </c>
      <c r="AU46" s="1038">
        <v>735605.84232113999</v>
      </c>
      <c r="AV46" s="1041" t="s">
        <v>337</v>
      </c>
      <c r="AW46" s="1038">
        <v>735605.84232113999</v>
      </c>
      <c r="AX46" s="1044">
        <v>735605.84232113999</v>
      </c>
      <c r="AY46" s="1047"/>
    </row>
    <row r="47" spans="1:51" s="208" customFormat="1" ht="29.25" customHeight="1">
      <c r="A47" s="1021"/>
      <c r="B47" s="1024"/>
      <c r="C47" s="1027"/>
      <c r="D47" s="142" t="s">
        <v>6</v>
      </c>
      <c r="E47" s="374">
        <v>21755146</v>
      </c>
      <c r="F47" s="374">
        <v>21755146</v>
      </c>
      <c r="G47" s="376">
        <v>21755146</v>
      </c>
      <c r="H47" s="535">
        <v>21898489</v>
      </c>
      <c r="I47" s="535">
        <v>21898489</v>
      </c>
      <c r="J47" s="375"/>
      <c r="K47" s="375"/>
      <c r="L47" s="375"/>
      <c r="M47" s="376"/>
      <c r="N47" s="376"/>
      <c r="O47" s="376"/>
      <c r="P47" s="376"/>
      <c r="Q47" s="376"/>
      <c r="R47" s="376"/>
      <c r="S47" s="969"/>
      <c r="T47" s="535">
        <v>0</v>
      </c>
      <c r="U47" s="535">
        <v>12932628</v>
      </c>
      <c r="V47" s="535">
        <v>15606334</v>
      </c>
      <c r="W47" s="375"/>
      <c r="X47" s="375"/>
      <c r="Y47" s="375"/>
      <c r="Z47" s="376"/>
      <c r="AA47" s="376"/>
      <c r="AB47" s="376"/>
      <c r="AC47" s="376"/>
      <c r="AD47" s="376"/>
      <c r="AE47" s="376"/>
      <c r="AF47" s="969"/>
      <c r="AG47" s="1030"/>
      <c r="AH47" s="1033"/>
      <c r="AI47" s="1033"/>
      <c r="AJ47" s="1036"/>
      <c r="AK47" s="1027"/>
      <c r="AL47" s="1033"/>
      <c r="AM47" s="1033"/>
      <c r="AN47" s="1045"/>
      <c r="AO47" s="1045"/>
      <c r="AP47" s="1045"/>
      <c r="AQ47" s="1033"/>
      <c r="AR47" s="1042"/>
      <c r="AS47" s="1039"/>
      <c r="AT47" s="1042"/>
      <c r="AU47" s="1039"/>
      <c r="AV47" s="1042"/>
      <c r="AW47" s="1039"/>
      <c r="AX47" s="1045"/>
      <c r="AY47" s="1048"/>
    </row>
    <row r="48" spans="1:51" s="208" customFormat="1" ht="29.25" customHeight="1">
      <c r="A48" s="1021"/>
      <c r="B48" s="1024"/>
      <c r="C48" s="1027"/>
      <c r="D48" s="142" t="s">
        <v>68</v>
      </c>
      <c r="E48" s="146">
        <v>11</v>
      </c>
      <c r="F48" s="146">
        <v>11</v>
      </c>
      <c r="G48" s="96">
        <v>11</v>
      </c>
      <c r="H48" s="96">
        <v>11</v>
      </c>
      <c r="I48" s="96">
        <v>11</v>
      </c>
      <c r="J48" s="172"/>
      <c r="K48" s="172"/>
      <c r="L48" s="172"/>
      <c r="M48" s="96"/>
      <c r="N48" s="96"/>
      <c r="O48" s="172"/>
      <c r="P48" s="172"/>
      <c r="Q48" s="172"/>
      <c r="R48" s="378"/>
      <c r="S48" s="969"/>
      <c r="T48" s="96">
        <v>5</v>
      </c>
      <c r="U48" s="96">
        <v>10</v>
      </c>
      <c r="V48" s="96">
        <v>11</v>
      </c>
      <c r="W48" s="172"/>
      <c r="X48" s="172"/>
      <c r="Y48" s="172"/>
      <c r="Z48" s="96"/>
      <c r="AA48" s="96"/>
      <c r="AB48" s="172"/>
      <c r="AC48" s="172"/>
      <c r="AD48" s="376"/>
      <c r="AE48" s="376"/>
      <c r="AF48" s="969"/>
      <c r="AG48" s="1030"/>
      <c r="AH48" s="1033"/>
      <c r="AI48" s="1033"/>
      <c r="AJ48" s="1036"/>
      <c r="AK48" s="1027"/>
      <c r="AL48" s="1033"/>
      <c r="AM48" s="1033"/>
      <c r="AN48" s="1045"/>
      <c r="AO48" s="1045"/>
      <c r="AP48" s="1045"/>
      <c r="AQ48" s="1033"/>
      <c r="AR48" s="1042"/>
      <c r="AS48" s="1039"/>
      <c r="AT48" s="1042"/>
      <c r="AU48" s="1039"/>
      <c r="AV48" s="1042"/>
      <c r="AW48" s="1039"/>
      <c r="AX48" s="1045"/>
      <c r="AY48" s="1048"/>
    </row>
    <row r="49" spans="1:51" s="208" customFormat="1" ht="29.25" customHeight="1">
      <c r="A49" s="1021"/>
      <c r="B49" s="1024"/>
      <c r="C49" s="1027"/>
      <c r="D49" s="142" t="s">
        <v>7</v>
      </c>
      <c r="E49" s="146">
        <v>3469082</v>
      </c>
      <c r="F49" s="146">
        <v>3469082</v>
      </c>
      <c r="G49" s="96">
        <v>3469082</v>
      </c>
      <c r="H49" s="96">
        <v>3469082</v>
      </c>
      <c r="I49" s="96">
        <v>3469082</v>
      </c>
      <c r="J49" s="172"/>
      <c r="K49" s="172"/>
      <c r="L49" s="172"/>
      <c r="M49" s="96"/>
      <c r="N49" s="96"/>
      <c r="O49" s="172"/>
      <c r="P49" s="172"/>
      <c r="Q49" s="172"/>
      <c r="R49" s="378"/>
      <c r="S49" s="969"/>
      <c r="T49" s="96">
        <v>1218470</v>
      </c>
      <c r="U49" s="96">
        <v>2350550</v>
      </c>
      <c r="V49" s="96">
        <v>3093461</v>
      </c>
      <c r="W49" s="172"/>
      <c r="X49" s="172"/>
      <c r="Y49" s="172"/>
      <c r="Z49" s="96"/>
      <c r="AA49" s="96"/>
      <c r="AB49" s="172"/>
      <c r="AC49" s="172"/>
      <c r="AD49" s="376"/>
      <c r="AE49" s="376"/>
      <c r="AF49" s="969"/>
      <c r="AG49" s="1030"/>
      <c r="AH49" s="1033"/>
      <c r="AI49" s="1033"/>
      <c r="AJ49" s="1036"/>
      <c r="AK49" s="1027"/>
      <c r="AL49" s="1033"/>
      <c r="AM49" s="1033"/>
      <c r="AN49" s="1045"/>
      <c r="AO49" s="1045"/>
      <c r="AP49" s="1045"/>
      <c r="AQ49" s="1033"/>
      <c r="AR49" s="1042"/>
      <c r="AS49" s="1039"/>
      <c r="AT49" s="1042"/>
      <c r="AU49" s="1039"/>
      <c r="AV49" s="1042"/>
      <c r="AW49" s="1039"/>
      <c r="AX49" s="1045"/>
      <c r="AY49" s="1048"/>
    </row>
    <row r="50" spans="1:51" s="208" customFormat="1" ht="29.25" customHeight="1">
      <c r="A50" s="1021"/>
      <c r="B50" s="1024"/>
      <c r="C50" s="1027"/>
      <c r="D50" s="142" t="s">
        <v>69</v>
      </c>
      <c r="E50" s="174">
        <v>140</v>
      </c>
      <c r="F50" s="174">
        <v>140</v>
      </c>
      <c r="G50" s="175">
        <v>140</v>
      </c>
      <c r="H50" s="175">
        <v>140</v>
      </c>
      <c r="I50" s="175">
        <v>140</v>
      </c>
      <c r="J50" s="175"/>
      <c r="K50" s="175"/>
      <c r="L50" s="175"/>
      <c r="M50" s="175"/>
      <c r="N50" s="175"/>
      <c r="O50" s="175"/>
      <c r="P50" s="175"/>
      <c r="Q50" s="175"/>
      <c r="R50" s="379"/>
      <c r="S50" s="969"/>
      <c r="T50" s="175">
        <v>5</v>
      </c>
      <c r="U50" s="175">
        <v>16</v>
      </c>
      <c r="V50" s="175">
        <v>17</v>
      </c>
      <c r="W50" s="175"/>
      <c r="X50" s="175"/>
      <c r="Y50" s="175"/>
      <c r="Z50" s="175"/>
      <c r="AA50" s="175"/>
      <c r="AB50" s="175"/>
      <c r="AC50" s="175"/>
      <c r="AD50" s="175"/>
      <c r="AE50" s="175"/>
      <c r="AF50" s="969"/>
      <c r="AG50" s="1030"/>
      <c r="AH50" s="1033"/>
      <c r="AI50" s="1033"/>
      <c r="AJ50" s="1036"/>
      <c r="AK50" s="1027"/>
      <c r="AL50" s="1033"/>
      <c r="AM50" s="1033"/>
      <c r="AN50" s="1045"/>
      <c r="AO50" s="1045"/>
      <c r="AP50" s="1045"/>
      <c r="AQ50" s="1033"/>
      <c r="AR50" s="1042"/>
      <c r="AS50" s="1039"/>
      <c r="AT50" s="1042"/>
      <c r="AU50" s="1039"/>
      <c r="AV50" s="1042"/>
      <c r="AW50" s="1039"/>
      <c r="AX50" s="1045"/>
      <c r="AY50" s="1048"/>
    </row>
    <row r="51" spans="1:51" s="208" customFormat="1" ht="29.25" customHeight="1" thickBot="1">
      <c r="A51" s="1021"/>
      <c r="B51" s="1024"/>
      <c r="C51" s="1028"/>
      <c r="D51" s="150" t="s">
        <v>72</v>
      </c>
      <c r="E51" s="381">
        <v>25224228</v>
      </c>
      <c r="F51" s="381">
        <v>25224228</v>
      </c>
      <c r="G51" s="382">
        <v>25224228</v>
      </c>
      <c r="H51" s="536">
        <v>25367571</v>
      </c>
      <c r="I51" s="536">
        <v>25367571</v>
      </c>
      <c r="J51" s="382"/>
      <c r="K51" s="382"/>
      <c r="L51" s="382"/>
      <c r="M51" s="382"/>
      <c r="N51" s="382"/>
      <c r="O51" s="382"/>
      <c r="P51" s="382"/>
      <c r="Q51" s="382"/>
      <c r="R51" s="382"/>
      <c r="S51" s="970"/>
      <c r="T51" s="536">
        <v>1218470</v>
      </c>
      <c r="U51" s="536">
        <v>15283178</v>
      </c>
      <c r="V51" s="536">
        <v>18699795</v>
      </c>
      <c r="W51" s="382"/>
      <c r="X51" s="382"/>
      <c r="Y51" s="382"/>
      <c r="Z51" s="382"/>
      <c r="AA51" s="382"/>
      <c r="AB51" s="382"/>
      <c r="AC51" s="382"/>
      <c r="AD51" s="382"/>
      <c r="AE51" s="382"/>
      <c r="AF51" s="970"/>
      <c r="AG51" s="1031"/>
      <c r="AH51" s="1034"/>
      <c r="AI51" s="1034"/>
      <c r="AJ51" s="1037"/>
      <c r="AK51" s="1028"/>
      <c r="AL51" s="1034"/>
      <c r="AM51" s="1034"/>
      <c r="AN51" s="1046"/>
      <c r="AO51" s="1046"/>
      <c r="AP51" s="1046"/>
      <c r="AQ51" s="1034"/>
      <c r="AR51" s="1043"/>
      <c r="AS51" s="1040"/>
      <c r="AT51" s="1043"/>
      <c r="AU51" s="1040"/>
      <c r="AV51" s="1043"/>
      <c r="AW51" s="1040"/>
      <c r="AX51" s="1046"/>
      <c r="AY51" s="1049"/>
    </row>
    <row r="52" spans="1:51" s="208" customFormat="1" ht="29.25" customHeight="1">
      <c r="A52" s="1021"/>
      <c r="B52" s="1024"/>
      <c r="C52" s="1026" t="s">
        <v>319</v>
      </c>
      <c r="D52" s="141" t="s">
        <v>67</v>
      </c>
      <c r="E52" s="410">
        <v>614</v>
      </c>
      <c r="F52" s="410">
        <v>614</v>
      </c>
      <c r="G52" s="560">
        <v>614</v>
      </c>
      <c r="H52" s="144">
        <v>614</v>
      </c>
      <c r="I52" s="144">
        <v>614</v>
      </c>
      <c r="J52" s="144"/>
      <c r="K52" s="144"/>
      <c r="L52" s="144"/>
      <c r="M52" s="144"/>
      <c r="N52" s="144"/>
      <c r="O52" s="144"/>
      <c r="P52" s="144"/>
      <c r="Q52" s="144"/>
      <c r="R52" s="372"/>
      <c r="S52" s="968"/>
      <c r="T52" s="144">
        <v>0</v>
      </c>
      <c r="U52" s="144">
        <v>27</v>
      </c>
      <c r="V52" s="144">
        <v>30</v>
      </c>
      <c r="W52" s="144"/>
      <c r="X52" s="144"/>
      <c r="Y52" s="144"/>
      <c r="Z52" s="144"/>
      <c r="AA52" s="144"/>
      <c r="AB52" s="144"/>
      <c r="AC52" s="144"/>
      <c r="AD52" s="144"/>
      <c r="AE52" s="144"/>
      <c r="AF52" s="968"/>
      <c r="AG52" s="1029" t="s">
        <v>319</v>
      </c>
      <c r="AH52" s="1032" t="s">
        <v>303</v>
      </c>
      <c r="AI52" s="1032" t="s">
        <v>303</v>
      </c>
      <c r="AJ52" s="1035" t="s">
        <v>503</v>
      </c>
      <c r="AK52" s="1026" t="s">
        <v>319</v>
      </c>
      <c r="AL52" s="1032" t="s">
        <v>303</v>
      </c>
      <c r="AM52" s="1032" t="s">
        <v>441</v>
      </c>
      <c r="AN52" s="1044">
        <v>1080200.266051336</v>
      </c>
      <c r="AO52" s="1044">
        <v>517025.31746095064</v>
      </c>
      <c r="AP52" s="1044">
        <v>563174.94859038526</v>
      </c>
      <c r="AQ52" s="1032" t="s">
        <v>303</v>
      </c>
      <c r="AR52" s="1041" t="s">
        <v>336</v>
      </c>
      <c r="AS52" s="1038">
        <v>1080200.266051336</v>
      </c>
      <c r="AT52" s="1041" t="s">
        <v>336</v>
      </c>
      <c r="AU52" s="1038">
        <v>1080200.266051336</v>
      </c>
      <c r="AV52" s="1041" t="s">
        <v>337</v>
      </c>
      <c r="AW52" s="1038">
        <v>1080200.266051336</v>
      </c>
      <c r="AX52" s="1044">
        <v>1080200.266051336</v>
      </c>
      <c r="AY52" s="1047"/>
    </row>
    <row r="53" spans="1:51" s="208" customFormat="1" ht="29.25" customHeight="1">
      <c r="A53" s="1021"/>
      <c r="B53" s="1024"/>
      <c r="C53" s="1027"/>
      <c r="D53" s="142" t="s">
        <v>6</v>
      </c>
      <c r="E53" s="374">
        <v>103547751</v>
      </c>
      <c r="F53" s="374">
        <v>103547751</v>
      </c>
      <c r="G53" s="376">
        <v>103547751</v>
      </c>
      <c r="H53" s="535">
        <v>104230017</v>
      </c>
      <c r="I53" s="535">
        <v>104230017</v>
      </c>
      <c r="J53" s="375"/>
      <c r="K53" s="375"/>
      <c r="L53" s="375"/>
      <c r="M53" s="376"/>
      <c r="N53" s="376"/>
      <c r="O53" s="376"/>
      <c r="P53" s="376"/>
      <c r="Q53" s="376"/>
      <c r="R53" s="376"/>
      <c r="S53" s="969"/>
      <c r="T53" s="535">
        <v>0</v>
      </c>
      <c r="U53" s="535">
        <v>58196828</v>
      </c>
      <c r="V53" s="535">
        <v>78031668</v>
      </c>
      <c r="W53" s="375"/>
      <c r="X53" s="375"/>
      <c r="Y53" s="375"/>
      <c r="Z53" s="376"/>
      <c r="AA53" s="376"/>
      <c r="AB53" s="376"/>
      <c r="AC53" s="376"/>
      <c r="AD53" s="376"/>
      <c r="AE53" s="376"/>
      <c r="AF53" s="969"/>
      <c r="AG53" s="1030"/>
      <c r="AH53" s="1033"/>
      <c r="AI53" s="1033"/>
      <c r="AJ53" s="1036"/>
      <c r="AK53" s="1027"/>
      <c r="AL53" s="1033"/>
      <c r="AM53" s="1033"/>
      <c r="AN53" s="1045"/>
      <c r="AO53" s="1045"/>
      <c r="AP53" s="1045"/>
      <c r="AQ53" s="1033"/>
      <c r="AR53" s="1042"/>
      <c r="AS53" s="1039"/>
      <c r="AT53" s="1042"/>
      <c r="AU53" s="1039"/>
      <c r="AV53" s="1042"/>
      <c r="AW53" s="1039"/>
      <c r="AX53" s="1045"/>
      <c r="AY53" s="1048"/>
    </row>
    <row r="54" spans="1:51" s="208" customFormat="1" ht="29.25" customHeight="1">
      <c r="A54" s="1021"/>
      <c r="B54" s="1024"/>
      <c r="C54" s="1027"/>
      <c r="D54" s="142" t="s">
        <v>68</v>
      </c>
      <c r="E54" s="146">
        <v>51</v>
      </c>
      <c r="F54" s="146">
        <v>51</v>
      </c>
      <c r="G54" s="96">
        <v>51</v>
      </c>
      <c r="H54" s="96">
        <v>51</v>
      </c>
      <c r="I54" s="96">
        <v>51</v>
      </c>
      <c r="J54" s="172"/>
      <c r="K54" s="172"/>
      <c r="L54" s="172"/>
      <c r="M54" s="96"/>
      <c r="N54" s="96"/>
      <c r="O54" s="172"/>
      <c r="P54" s="172"/>
      <c r="Q54" s="172"/>
      <c r="R54" s="378"/>
      <c r="S54" s="969"/>
      <c r="T54" s="96">
        <v>26</v>
      </c>
      <c r="U54" s="96">
        <v>49</v>
      </c>
      <c r="V54" s="96">
        <v>51</v>
      </c>
      <c r="W54" s="172"/>
      <c r="X54" s="172"/>
      <c r="Y54" s="172"/>
      <c r="Z54" s="96"/>
      <c r="AA54" s="96"/>
      <c r="AB54" s="172"/>
      <c r="AC54" s="172"/>
      <c r="AD54" s="376"/>
      <c r="AE54" s="376"/>
      <c r="AF54" s="969"/>
      <c r="AG54" s="1030"/>
      <c r="AH54" s="1033"/>
      <c r="AI54" s="1033"/>
      <c r="AJ54" s="1036"/>
      <c r="AK54" s="1027"/>
      <c r="AL54" s="1033"/>
      <c r="AM54" s="1033"/>
      <c r="AN54" s="1045"/>
      <c r="AO54" s="1045"/>
      <c r="AP54" s="1045"/>
      <c r="AQ54" s="1033"/>
      <c r="AR54" s="1042"/>
      <c r="AS54" s="1039"/>
      <c r="AT54" s="1042"/>
      <c r="AU54" s="1039"/>
      <c r="AV54" s="1042"/>
      <c r="AW54" s="1039"/>
      <c r="AX54" s="1045"/>
      <c r="AY54" s="1048"/>
    </row>
    <row r="55" spans="1:51" s="208" customFormat="1" ht="29.25" customHeight="1">
      <c r="A55" s="1021"/>
      <c r="B55" s="1024"/>
      <c r="C55" s="1027"/>
      <c r="D55" s="142" t="s">
        <v>7</v>
      </c>
      <c r="E55" s="146">
        <v>16529157</v>
      </c>
      <c r="F55" s="146">
        <v>16529157</v>
      </c>
      <c r="G55" s="96">
        <v>16529157</v>
      </c>
      <c r="H55" s="96">
        <v>16529157</v>
      </c>
      <c r="I55" s="96">
        <v>16529157</v>
      </c>
      <c r="J55" s="172"/>
      <c r="K55" s="172"/>
      <c r="L55" s="172"/>
      <c r="M55" s="96"/>
      <c r="N55" s="96"/>
      <c r="O55" s="172"/>
      <c r="P55" s="172"/>
      <c r="Q55" s="172"/>
      <c r="R55" s="378"/>
      <c r="S55" s="969"/>
      <c r="T55" s="96">
        <v>6336043</v>
      </c>
      <c r="U55" s="96">
        <v>11517696</v>
      </c>
      <c r="V55" s="96">
        <v>14342409</v>
      </c>
      <c r="W55" s="172"/>
      <c r="X55" s="172"/>
      <c r="Y55" s="172"/>
      <c r="Z55" s="96"/>
      <c r="AA55" s="96"/>
      <c r="AB55" s="172"/>
      <c r="AC55" s="172"/>
      <c r="AD55" s="376"/>
      <c r="AE55" s="376"/>
      <c r="AF55" s="969"/>
      <c r="AG55" s="1030"/>
      <c r="AH55" s="1033"/>
      <c r="AI55" s="1033"/>
      <c r="AJ55" s="1036"/>
      <c r="AK55" s="1027"/>
      <c r="AL55" s="1033"/>
      <c r="AM55" s="1033"/>
      <c r="AN55" s="1045"/>
      <c r="AO55" s="1045"/>
      <c r="AP55" s="1045"/>
      <c r="AQ55" s="1033"/>
      <c r="AR55" s="1042"/>
      <c r="AS55" s="1039"/>
      <c r="AT55" s="1042"/>
      <c r="AU55" s="1039"/>
      <c r="AV55" s="1042"/>
      <c r="AW55" s="1039"/>
      <c r="AX55" s="1045"/>
      <c r="AY55" s="1048"/>
    </row>
    <row r="56" spans="1:51" s="208" customFormat="1" ht="29.25" customHeight="1">
      <c r="A56" s="1021"/>
      <c r="B56" s="1024"/>
      <c r="C56" s="1027"/>
      <c r="D56" s="142" t="s">
        <v>69</v>
      </c>
      <c r="E56" s="174">
        <v>665</v>
      </c>
      <c r="F56" s="174">
        <v>665</v>
      </c>
      <c r="G56" s="175">
        <v>665</v>
      </c>
      <c r="H56" s="175">
        <v>665</v>
      </c>
      <c r="I56" s="175">
        <v>665</v>
      </c>
      <c r="J56" s="175"/>
      <c r="K56" s="175"/>
      <c r="L56" s="175"/>
      <c r="M56" s="175"/>
      <c r="N56" s="175"/>
      <c r="O56" s="175"/>
      <c r="P56" s="175"/>
      <c r="Q56" s="175"/>
      <c r="R56" s="379"/>
      <c r="S56" s="969"/>
      <c r="T56" s="175">
        <v>26</v>
      </c>
      <c r="U56" s="175">
        <v>76</v>
      </c>
      <c r="V56" s="175">
        <v>81</v>
      </c>
      <c r="W56" s="175"/>
      <c r="X56" s="175"/>
      <c r="Y56" s="175"/>
      <c r="Z56" s="175"/>
      <c r="AA56" s="175"/>
      <c r="AB56" s="175"/>
      <c r="AC56" s="175"/>
      <c r="AD56" s="175"/>
      <c r="AE56" s="175"/>
      <c r="AF56" s="969"/>
      <c r="AG56" s="1030"/>
      <c r="AH56" s="1033"/>
      <c r="AI56" s="1033"/>
      <c r="AJ56" s="1036"/>
      <c r="AK56" s="1027"/>
      <c r="AL56" s="1033"/>
      <c r="AM56" s="1033"/>
      <c r="AN56" s="1045"/>
      <c r="AO56" s="1045"/>
      <c r="AP56" s="1045"/>
      <c r="AQ56" s="1033"/>
      <c r="AR56" s="1042"/>
      <c r="AS56" s="1039"/>
      <c r="AT56" s="1042"/>
      <c r="AU56" s="1039"/>
      <c r="AV56" s="1042"/>
      <c r="AW56" s="1039"/>
      <c r="AX56" s="1045"/>
      <c r="AY56" s="1048"/>
    </row>
    <row r="57" spans="1:51" s="208" customFormat="1" ht="29.25" customHeight="1" thickBot="1">
      <c r="A57" s="1021"/>
      <c r="B57" s="1024"/>
      <c r="C57" s="1028"/>
      <c r="D57" s="150" t="s">
        <v>72</v>
      </c>
      <c r="E57" s="381">
        <v>120076908</v>
      </c>
      <c r="F57" s="381">
        <v>120076908</v>
      </c>
      <c r="G57" s="382">
        <v>120076908</v>
      </c>
      <c r="H57" s="536">
        <v>120759174</v>
      </c>
      <c r="I57" s="536">
        <v>120759174</v>
      </c>
      <c r="J57" s="382"/>
      <c r="K57" s="382"/>
      <c r="L57" s="382"/>
      <c r="M57" s="382"/>
      <c r="N57" s="382"/>
      <c r="O57" s="382"/>
      <c r="P57" s="382"/>
      <c r="Q57" s="382"/>
      <c r="R57" s="382"/>
      <c r="S57" s="970"/>
      <c r="T57" s="536">
        <v>6336043</v>
      </c>
      <c r="U57" s="536">
        <v>69714524</v>
      </c>
      <c r="V57" s="536">
        <v>92374077</v>
      </c>
      <c r="W57" s="382"/>
      <c r="X57" s="382"/>
      <c r="Y57" s="382"/>
      <c r="Z57" s="382"/>
      <c r="AA57" s="382"/>
      <c r="AB57" s="382"/>
      <c r="AC57" s="382"/>
      <c r="AD57" s="382"/>
      <c r="AE57" s="382"/>
      <c r="AF57" s="970"/>
      <c r="AG57" s="1031"/>
      <c r="AH57" s="1034"/>
      <c r="AI57" s="1034"/>
      <c r="AJ57" s="1037"/>
      <c r="AK57" s="1028"/>
      <c r="AL57" s="1034"/>
      <c r="AM57" s="1034"/>
      <c r="AN57" s="1046"/>
      <c r="AO57" s="1046"/>
      <c r="AP57" s="1046"/>
      <c r="AQ57" s="1034"/>
      <c r="AR57" s="1043"/>
      <c r="AS57" s="1040"/>
      <c r="AT57" s="1043"/>
      <c r="AU57" s="1040"/>
      <c r="AV57" s="1043"/>
      <c r="AW57" s="1040"/>
      <c r="AX57" s="1046"/>
      <c r="AY57" s="1049"/>
    </row>
    <row r="58" spans="1:51" s="208" customFormat="1" ht="29.25" customHeight="1">
      <c r="A58" s="1021"/>
      <c r="B58" s="1024"/>
      <c r="C58" s="1026" t="s">
        <v>320</v>
      </c>
      <c r="D58" s="141" t="s">
        <v>67</v>
      </c>
      <c r="E58" s="410">
        <v>341</v>
      </c>
      <c r="F58" s="410">
        <v>341</v>
      </c>
      <c r="G58" s="560">
        <v>341</v>
      </c>
      <c r="H58" s="144">
        <v>341</v>
      </c>
      <c r="I58" s="144">
        <v>341</v>
      </c>
      <c r="J58" s="144"/>
      <c r="K58" s="144"/>
      <c r="L58" s="144"/>
      <c r="M58" s="144"/>
      <c r="N58" s="144"/>
      <c r="O58" s="144"/>
      <c r="P58" s="144"/>
      <c r="Q58" s="144"/>
      <c r="R58" s="372"/>
      <c r="S58" s="968"/>
      <c r="T58" s="144">
        <v>0</v>
      </c>
      <c r="U58" s="144">
        <v>15</v>
      </c>
      <c r="V58" s="144">
        <v>17</v>
      </c>
      <c r="W58" s="144"/>
      <c r="X58" s="144"/>
      <c r="Y58" s="144"/>
      <c r="Z58" s="144"/>
      <c r="AA58" s="144"/>
      <c r="AB58" s="144"/>
      <c r="AC58" s="144"/>
      <c r="AD58" s="144"/>
      <c r="AE58" s="144"/>
      <c r="AF58" s="968"/>
      <c r="AG58" s="1029" t="s">
        <v>320</v>
      </c>
      <c r="AH58" s="1032" t="s">
        <v>303</v>
      </c>
      <c r="AI58" s="1032" t="s">
        <v>303</v>
      </c>
      <c r="AJ58" s="1035" t="s">
        <v>503</v>
      </c>
      <c r="AK58" s="1026" t="s">
        <v>320</v>
      </c>
      <c r="AL58" s="1032" t="s">
        <v>303</v>
      </c>
      <c r="AM58" s="1032" t="s">
        <v>441</v>
      </c>
      <c r="AN58" s="1044">
        <v>388154.31397454499</v>
      </c>
      <c r="AO58" s="1044">
        <v>183970.6498574955</v>
      </c>
      <c r="AP58" s="1044">
        <v>204183.66411704945</v>
      </c>
      <c r="AQ58" s="1032" t="s">
        <v>303</v>
      </c>
      <c r="AR58" s="1041" t="s">
        <v>336</v>
      </c>
      <c r="AS58" s="1038">
        <v>388154.31397454499</v>
      </c>
      <c r="AT58" s="1041" t="s">
        <v>336</v>
      </c>
      <c r="AU58" s="1038">
        <v>388154.31397454499</v>
      </c>
      <c r="AV58" s="1041" t="s">
        <v>337</v>
      </c>
      <c r="AW58" s="1038">
        <v>388154.31397454499</v>
      </c>
      <c r="AX58" s="1044">
        <v>388154.31397454499</v>
      </c>
      <c r="AY58" s="1047"/>
    </row>
    <row r="59" spans="1:51" s="208" customFormat="1" ht="29.25" customHeight="1">
      <c r="A59" s="1021"/>
      <c r="B59" s="1024"/>
      <c r="C59" s="1027"/>
      <c r="D59" s="142" t="s">
        <v>6</v>
      </c>
      <c r="E59" s="374">
        <v>57507790</v>
      </c>
      <c r="F59" s="374">
        <v>57507790</v>
      </c>
      <c r="G59" s="376">
        <v>57507790</v>
      </c>
      <c r="H59" s="535">
        <v>57886703</v>
      </c>
      <c r="I59" s="535">
        <v>57886703</v>
      </c>
      <c r="J59" s="375"/>
      <c r="K59" s="375"/>
      <c r="L59" s="375"/>
      <c r="M59" s="376"/>
      <c r="N59" s="376"/>
      <c r="O59" s="376"/>
      <c r="P59" s="376"/>
      <c r="Q59" s="376"/>
      <c r="R59" s="376"/>
      <c r="S59" s="969"/>
      <c r="T59" s="535">
        <v>0</v>
      </c>
      <c r="U59" s="535">
        <v>32331571</v>
      </c>
      <c r="V59" s="535">
        <v>44217945</v>
      </c>
      <c r="W59" s="375"/>
      <c r="X59" s="375"/>
      <c r="Y59" s="375"/>
      <c r="Z59" s="376"/>
      <c r="AA59" s="376"/>
      <c r="AB59" s="376"/>
      <c r="AC59" s="376"/>
      <c r="AD59" s="376"/>
      <c r="AE59" s="376"/>
      <c r="AF59" s="969"/>
      <c r="AG59" s="1030"/>
      <c r="AH59" s="1033"/>
      <c r="AI59" s="1033"/>
      <c r="AJ59" s="1036"/>
      <c r="AK59" s="1027"/>
      <c r="AL59" s="1033"/>
      <c r="AM59" s="1033"/>
      <c r="AN59" s="1045"/>
      <c r="AO59" s="1045"/>
      <c r="AP59" s="1045"/>
      <c r="AQ59" s="1033"/>
      <c r="AR59" s="1042"/>
      <c r="AS59" s="1039"/>
      <c r="AT59" s="1042"/>
      <c r="AU59" s="1039"/>
      <c r="AV59" s="1042"/>
      <c r="AW59" s="1039"/>
      <c r="AX59" s="1045"/>
      <c r="AY59" s="1048"/>
    </row>
    <row r="60" spans="1:51" s="208" customFormat="1" ht="29.25" customHeight="1">
      <c r="A60" s="1021"/>
      <c r="B60" s="1024"/>
      <c r="C60" s="1027"/>
      <c r="D60" s="142" t="s">
        <v>68</v>
      </c>
      <c r="E60" s="146">
        <v>28</v>
      </c>
      <c r="F60" s="146">
        <v>28</v>
      </c>
      <c r="G60" s="96">
        <v>28</v>
      </c>
      <c r="H60" s="96">
        <v>28</v>
      </c>
      <c r="I60" s="96">
        <v>28</v>
      </c>
      <c r="J60" s="172"/>
      <c r="K60" s="172"/>
      <c r="L60" s="172"/>
      <c r="M60" s="96"/>
      <c r="N60" s="96"/>
      <c r="O60" s="172"/>
      <c r="P60" s="172"/>
      <c r="Q60" s="172"/>
      <c r="R60" s="378"/>
      <c r="S60" s="969"/>
      <c r="T60" s="96">
        <v>14</v>
      </c>
      <c r="U60" s="96">
        <v>27</v>
      </c>
      <c r="V60" s="96">
        <v>28</v>
      </c>
      <c r="W60" s="172"/>
      <c r="X60" s="172"/>
      <c r="Y60" s="172"/>
      <c r="Z60" s="96"/>
      <c r="AA60" s="96"/>
      <c r="AB60" s="172"/>
      <c r="AC60" s="172"/>
      <c r="AD60" s="376"/>
      <c r="AE60" s="376"/>
      <c r="AF60" s="969"/>
      <c r="AG60" s="1030"/>
      <c r="AH60" s="1033"/>
      <c r="AI60" s="1033"/>
      <c r="AJ60" s="1036"/>
      <c r="AK60" s="1027"/>
      <c r="AL60" s="1033"/>
      <c r="AM60" s="1033"/>
      <c r="AN60" s="1045"/>
      <c r="AO60" s="1045"/>
      <c r="AP60" s="1045"/>
      <c r="AQ60" s="1033"/>
      <c r="AR60" s="1042"/>
      <c r="AS60" s="1039"/>
      <c r="AT60" s="1042"/>
      <c r="AU60" s="1039"/>
      <c r="AV60" s="1042"/>
      <c r="AW60" s="1039"/>
      <c r="AX60" s="1045"/>
      <c r="AY60" s="1048"/>
    </row>
    <row r="61" spans="1:51" s="208" customFormat="1" ht="29.25" customHeight="1">
      <c r="A61" s="1021"/>
      <c r="B61" s="1024"/>
      <c r="C61" s="1027"/>
      <c r="D61" s="142" t="s">
        <v>7</v>
      </c>
      <c r="E61" s="146">
        <v>9182865</v>
      </c>
      <c r="F61" s="146">
        <v>9182865</v>
      </c>
      <c r="G61" s="96">
        <v>9182865</v>
      </c>
      <c r="H61" s="96">
        <v>9182865</v>
      </c>
      <c r="I61" s="96">
        <v>9182865</v>
      </c>
      <c r="J61" s="172"/>
      <c r="K61" s="172"/>
      <c r="L61" s="172"/>
      <c r="M61" s="96"/>
      <c r="N61" s="96"/>
      <c r="O61" s="172"/>
      <c r="P61" s="172"/>
      <c r="Q61" s="172"/>
      <c r="R61" s="378"/>
      <c r="S61" s="969"/>
      <c r="T61" s="96">
        <v>3411715</v>
      </c>
      <c r="U61" s="96">
        <v>6346485</v>
      </c>
      <c r="V61" s="96">
        <v>7874264</v>
      </c>
      <c r="W61" s="172"/>
      <c r="X61" s="172"/>
      <c r="Y61" s="172"/>
      <c r="Z61" s="96"/>
      <c r="AA61" s="96"/>
      <c r="AB61" s="172"/>
      <c r="AC61" s="172"/>
      <c r="AD61" s="376"/>
      <c r="AE61" s="376"/>
      <c r="AF61" s="969"/>
      <c r="AG61" s="1030"/>
      <c r="AH61" s="1033"/>
      <c r="AI61" s="1033"/>
      <c r="AJ61" s="1036"/>
      <c r="AK61" s="1027"/>
      <c r="AL61" s="1033"/>
      <c r="AM61" s="1033"/>
      <c r="AN61" s="1045"/>
      <c r="AO61" s="1045"/>
      <c r="AP61" s="1045"/>
      <c r="AQ61" s="1033"/>
      <c r="AR61" s="1042"/>
      <c r="AS61" s="1039"/>
      <c r="AT61" s="1042"/>
      <c r="AU61" s="1039"/>
      <c r="AV61" s="1042"/>
      <c r="AW61" s="1039"/>
      <c r="AX61" s="1045"/>
      <c r="AY61" s="1048"/>
    </row>
    <row r="62" spans="1:51" s="208" customFormat="1" ht="29.25" customHeight="1">
      <c r="A62" s="1021"/>
      <c r="B62" s="1024"/>
      <c r="C62" s="1027"/>
      <c r="D62" s="142" t="s">
        <v>69</v>
      </c>
      <c r="E62" s="174">
        <v>369</v>
      </c>
      <c r="F62" s="174">
        <v>369</v>
      </c>
      <c r="G62" s="175">
        <v>369</v>
      </c>
      <c r="H62" s="175">
        <v>369</v>
      </c>
      <c r="I62" s="175">
        <v>369</v>
      </c>
      <c r="J62" s="175"/>
      <c r="K62" s="175"/>
      <c r="L62" s="175"/>
      <c r="M62" s="175"/>
      <c r="N62" s="175"/>
      <c r="O62" s="175"/>
      <c r="P62" s="175"/>
      <c r="Q62" s="175"/>
      <c r="R62" s="379"/>
      <c r="S62" s="969"/>
      <c r="T62" s="175">
        <v>14</v>
      </c>
      <c r="U62" s="175">
        <v>42</v>
      </c>
      <c r="V62" s="175">
        <v>45</v>
      </c>
      <c r="W62" s="175"/>
      <c r="X62" s="175"/>
      <c r="Y62" s="175"/>
      <c r="Z62" s="175"/>
      <c r="AA62" s="175"/>
      <c r="AB62" s="175"/>
      <c r="AC62" s="175"/>
      <c r="AD62" s="175"/>
      <c r="AE62" s="175"/>
      <c r="AF62" s="969"/>
      <c r="AG62" s="1030"/>
      <c r="AH62" s="1033"/>
      <c r="AI62" s="1033"/>
      <c r="AJ62" s="1036"/>
      <c r="AK62" s="1027"/>
      <c r="AL62" s="1033"/>
      <c r="AM62" s="1033"/>
      <c r="AN62" s="1045"/>
      <c r="AO62" s="1045"/>
      <c r="AP62" s="1045"/>
      <c r="AQ62" s="1033"/>
      <c r="AR62" s="1042"/>
      <c r="AS62" s="1039"/>
      <c r="AT62" s="1042"/>
      <c r="AU62" s="1039"/>
      <c r="AV62" s="1042"/>
      <c r="AW62" s="1039"/>
      <c r="AX62" s="1045"/>
      <c r="AY62" s="1048"/>
    </row>
    <row r="63" spans="1:51" s="208" customFormat="1" ht="29.25" customHeight="1" thickBot="1">
      <c r="A63" s="1021"/>
      <c r="B63" s="1024"/>
      <c r="C63" s="1028"/>
      <c r="D63" s="150" t="s">
        <v>72</v>
      </c>
      <c r="E63" s="381">
        <v>66690655</v>
      </c>
      <c r="F63" s="381">
        <v>66690655</v>
      </c>
      <c r="G63" s="382">
        <v>66690655</v>
      </c>
      <c r="H63" s="536">
        <v>67069568</v>
      </c>
      <c r="I63" s="536">
        <v>67069568</v>
      </c>
      <c r="J63" s="382"/>
      <c r="K63" s="382"/>
      <c r="L63" s="382"/>
      <c r="M63" s="382"/>
      <c r="N63" s="382"/>
      <c r="O63" s="382"/>
      <c r="P63" s="382"/>
      <c r="Q63" s="382"/>
      <c r="R63" s="382"/>
      <c r="S63" s="970"/>
      <c r="T63" s="536">
        <v>3411715</v>
      </c>
      <c r="U63" s="536">
        <v>38678056</v>
      </c>
      <c r="V63" s="536">
        <v>52092209</v>
      </c>
      <c r="W63" s="382"/>
      <c r="X63" s="382"/>
      <c r="Y63" s="382"/>
      <c r="Z63" s="382"/>
      <c r="AA63" s="382"/>
      <c r="AB63" s="382"/>
      <c r="AC63" s="382"/>
      <c r="AD63" s="382"/>
      <c r="AE63" s="382"/>
      <c r="AF63" s="970"/>
      <c r="AG63" s="1031"/>
      <c r="AH63" s="1034"/>
      <c r="AI63" s="1034"/>
      <c r="AJ63" s="1037"/>
      <c r="AK63" s="1028"/>
      <c r="AL63" s="1034"/>
      <c r="AM63" s="1034"/>
      <c r="AN63" s="1046"/>
      <c r="AO63" s="1046"/>
      <c r="AP63" s="1046"/>
      <c r="AQ63" s="1034"/>
      <c r="AR63" s="1043"/>
      <c r="AS63" s="1040"/>
      <c r="AT63" s="1043"/>
      <c r="AU63" s="1040"/>
      <c r="AV63" s="1043"/>
      <c r="AW63" s="1040"/>
      <c r="AX63" s="1046"/>
      <c r="AY63" s="1049"/>
    </row>
    <row r="64" spans="1:51" s="208" customFormat="1" ht="29.25" customHeight="1">
      <c r="A64" s="1021"/>
      <c r="B64" s="1024"/>
      <c r="C64" s="1026" t="s">
        <v>321</v>
      </c>
      <c r="D64" s="141" t="s">
        <v>67</v>
      </c>
      <c r="E64" s="410">
        <v>493</v>
      </c>
      <c r="F64" s="410">
        <v>493</v>
      </c>
      <c r="G64" s="560">
        <v>493</v>
      </c>
      <c r="H64" s="144">
        <v>493</v>
      </c>
      <c r="I64" s="144">
        <v>493</v>
      </c>
      <c r="J64" s="144"/>
      <c r="K64" s="144"/>
      <c r="L64" s="144"/>
      <c r="M64" s="144"/>
      <c r="N64" s="144"/>
      <c r="O64" s="144"/>
      <c r="P64" s="144"/>
      <c r="Q64" s="144"/>
      <c r="R64" s="372"/>
      <c r="S64" s="968"/>
      <c r="T64" s="144">
        <v>0</v>
      </c>
      <c r="U64" s="144">
        <v>22</v>
      </c>
      <c r="V64" s="144">
        <v>24</v>
      </c>
      <c r="W64" s="144"/>
      <c r="X64" s="144"/>
      <c r="Y64" s="144"/>
      <c r="Z64" s="144"/>
      <c r="AA64" s="144"/>
      <c r="AB64" s="144"/>
      <c r="AC64" s="144"/>
      <c r="AD64" s="144"/>
      <c r="AE64" s="144"/>
      <c r="AF64" s="968"/>
      <c r="AG64" s="1029" t="s">
        <v>321</v>
      </c>
      <c r="AH64" s="1032" t="s">
        <v>303</v>
      </c>
      <c r="AI64" s="1032" t="s">
        <v>303</v>
      </c>
      <c r="AJ64" s="1035" t="s">
        <v>503</v>
      </c>
      <c r="AK64" s="1026" t="s">
        <v>321</v>
      </c>
      <c r="AL64" s="1032" t="s">
        <v>303</v>
      </c>
      <c r="AM64" s="1032" t="s">
        <v>441</v>
      </c>
      <c r="AN64" s="1044">
        <v>840955.00195741584</v>
      </c>
      <c r="AO64" s="1044">
        <v>396681.76749088668</v>
      </c>
      <c r="AP64" s="1044">
        <v>444273.23446652916</v>
      </c>
      <c r="AQ64" s="1032" t="s">
        <v>303</v>
      </c>
      <c r="AR64" s="1041" t="s">
        <v>336</v>
      </c>
      <c r="AS64" s="1038">
        <v>840955.00195741584</v>
      </c>
      <c r="AT64" s="1041" t="s">
        <v>336</v>
      </c>
      <c r="AU64" s="1038">
        <v>840955.00195741584</v>
      </c>
      <c r="AV64" s="1041" t="s">
        <v>337</v>
      </c>
      <c r="AW64" s="1038">
        <v>840955.00195741584</v>
      </c>
      <c r="AX64" s="1044">
        <v>840955.00195741584</v>
      </c>
      <c r="AY64" s="1047"/>
    </row>
    <row r="65" spans="1:51" s="208" customFormat="1" ht="29.25" customHeight="1">
      <c r="A65" s="1021"/>
      <c r="B65" s="1024"/>
      <c r="C65" s="1027"/>
      <c r="D65" s="142" t="s">
        <v>6</v>
      </c>
      <c r="E65" s="374">
        <v>83141761</v>
      </c>
      <c r="F65" s="374">
        <v>83141761</v>
      </c>
      <c r="G65" s="376">
        <v>83141761</v>
      </c>
      <c r="H65" s="535">
        <v>83689574</v>
      </c>
      <c r="I65" s="535">
        <v>83689574</v>
      </c>
      <c r="J65" s="375"/>
      <c r="K65" s="375"/>
      <c r="L65" s="375"/>
      <c r="M65" s="376"/>
      <c r="N65" s="376"/>
      <c r="O65" s="376"/>
      <c r="P65" s="376"/>
      <c r="Q65" s="376"/>
      <c r="R65" s="376"/>
      <c r="S65" s="969"/>
      <c r="T65" s="535">
        <v>0</v>
      </c>
      <c r="U65" s="535">
        <v>47419638</v>
      </c>
      <c r="V65" s="535">
        <v>62425335</v>
      </c>
      <c r="W65" s="375"/>
      <c r="X65" s="375"/>
      <c r="Y65" s="375"/>
      <c r="Z65" s="376"/>
      <c r="AA65" s="376"/>
      <c r="AB65" s="376"/>
      <c r="AC65" s="376"/>
      <c r="AD65" s="376"/>
      <c r="AE65" s="376"/>
      <c r="AF65" s="969"/>
      <c r="AG65" s="1030"/>
      <c r="AH65" s="1033"/>
      <c r="AI65" s="1033"/>
      <c r="AJ65" s="1036"/>
      <c r="AK65" s="1027"/>
      <c r="AL65" s="1033"/>
      <c r="AM65" s="1033"/>
      <c r="AN65" s="1045"/>
      <c r="AO65" s="1045"/>
      <c r="AP65" s="1045"/>
      <c r="AQ65" s="1033"/>
      <c r="AR65" s="1042"/>
      <c r="AS65" s="1039"/>
      <c r="AT65" s="1042"/>
      <c r="AU65" s="1039"/>
      <c r="AV65" s="1042"/>
      <c r="AW65" s="1039"/>
      <c r="AX65" s="1045"/>
      <c r="AY65" s="1048"/>
    </row>
    <row r="66" spans="1:51" s="208" customFormat="1" ht="29.25" customHeight="1">
      <c r="A66" s="1021"/>
      <c r="B66" s="1024"/>
      <c r="C66" s="1027"/>
      <c r="D66" s="142" t="s">
        <v>68</v>
      </c>
      <c r="E66" s="146">
        <v>41</v>
      </c>
      <c r="F66" s="146">
        <v>41</v>
      </c>
      <c r="G66" s="96">
        <v>41</v>
      </c>
      <c r="H66" s="96">
        <v>41</v>
      </c>
      <c r="I66" s="96">
        <v>41</v>
      </c>
      <c r="J66" s="172"/>
      <c r="K66" s="172"/>
      <c r="L66" s="172"/>
      <c r="M66" s="96"/>
      <c r="N66" s="96"/>
      <c r="O66" s="172"/>
      <c r="P66" s="172"/>
      <c r="Q66" s="172"/>
      <c r="R66" s="378"/>
      <c r="S66" s="969"/>
      <c r="T66" s="96">
        <v>21</v>
      </c>
      <c r="U66" s="96">
        <v>39</v>
      </c>
      <c r="V66" s="96">
        <v>41</v>
      </c>
      <c r="W66" s="172"/>
      <c r="X66" s="172"/>
      <c r="Y66" s="172"/>
      <c r="Z66" s="96"/>
      <c r="AA66" s="96"/>
      <c r="AB66" s="172"/>
      <c r="AC66" s="172"/>
      <c r="AD66" s="376"/>
      <c r="AE66" s="376"/>
      <c r="AF66" s="969"/>
      <c r="AG66" s="1030"/>
      <c r="AH66" s="1033"/>
      <c r="AI66" s="1033"/>
      <c r="AJ66" s="1036"/>
      <c r="AK66" s="1027"/>
      <c r="AL66" s="1033"/>
      <c r="AM66" s="1033"/>
      <c r="AN66" s="1045"/>
      <c r="AO66" s="1045"/>
      <c r="AP66" s="1045"/>
      <c r="AQ66" s="1033"/>
      <c r="AR66" s="1042"/>
      <c r="AS66" s="1039"/>
      <c r="AT66" s="1042"/>
      <c r="AU66" s="1039"/>
      <c r="AV66" s="1042"/>
      <c r="AW66" s="1039"/>
      <c r="AX66" s="1045"/>
      <c r="AY66" s="1048"/>
    </row>
    <row r="67" spans="1:51" s="208" customFormat="1" ht="29.25" customHeight="1">
      <c r="A67" s="1021"/>
      <c r="B67" s="1024"/>
      <c r="C67" s="1027"/>
      <c r="D67" s="142" t="s">
        <v>7</v>
      </c>
      <c r="E67" s="146">
        <v>13264138</v>
      </c>
      <c r="F67" s="146">
        <v>13264138</v>
      </c>
      <c r="G67" s="96">
        <v>13264138</v>
      </c>
      <c r="H67" s="96">
        <v>13264138</v>
      </c>
      <c r="I67" s="96">
        <v>13264138</v>
      </c>
      <c r="J67" s="172"/>
      <c r="K67" s="172"/>
      <c r="L67" s="172"/>
      <c r="M67" s="96"/>
      <c r="N67" s="96"/>
      <c r="O67" s="172"/>
      <c r="P67" s="172"/>
      <c r="Q67" s="172"/>
      <c r="R67" s="378"/>
      <c r="S67" s="969"/>
      <c r="T67" s="96">
        <v>5117573</v>
      </c>
      <c r="U67" s="96">
        <v>9167146</v>
      </c>
      <c r="V67" s="96">
        <v>11530172</v>
      </c>
      <c r="W67" s="172"/>
      <c r="X67" s="172"/>
      <c r="Y67" s="172"/>
      <c r="Z67" s="96"/>
      <c r="AA67" s="96"/>
      <c r="AB67" s="172"/>
      <c r="AC67" s="172"/>
      <c r="AD67" s="376"/>
      <c r="AE67" s="376"/>
      <c r="AF67" s="969"/>
      <c r="AG67" s="1030"/>
      <c r="AH67" s="1033"/>
      <c r="AI67" s="1033"/>
      <c r="AJ67" s="1036"/>
      <c r="AK67" s="1027"/>
      <c r="AL67" s="1033"/>
      <c r="AM67" s="1033"/>
      <c r="AN67" s="1045"/>
      <c r="AO67" s="1045"/>
      <c r="AP67" s="1045"/>
      <c r="AQ67" s="1033"/>
      <c r="AR67" s="1042"/>
      <c r="AS67" s="1039"/>
      <c r="AT67" s="1042"/>
      <c r="AU67" s="1039"/>
      <c r="AV67" s="1042"/>
      <c r="AW67" s="1039"/>
      <c r="AX67" s="1045"/>
      <c r="AY67" s="1048"/>
    </row>
    <row r="68" spans="1:51" s="208" customFormat="1" ht="29.25" customHeight="1">
      <c r="A68" s="1021"/>
      <c r="B68" s="1024"/>
      <c r="C68" s="1027"/>
      <c r="D68" s="142" t="s">
        <v>69</v>
      </c>
      <c r="E68" s="174">
        <v>534</v>
      </c>
      <c r="F68" s="174">
        <v>534</v>
      </c>
      <c r="G68" s="175">
        <v>534</v>
      </c>
      <c r="H68" s="175">
        <v>534</v>
      </c>
      <c r="I68" s="175">
        <v>534</v>
      </c>
      <c r="J68" s="175"/>
      <c r="K68" s="175"/>
      <c r="L68" s="175"/>
      <c r="M68" s="175"/>
      <c r="N68" s="175"/>
      <c r="O68" s="175"/>
      <c r="P68" s="175"/>
      <c r="Q68" s="175"/>
      <c r="R68" s="379"/>
      <c r="S68" s="969"/>
      <c r="T68" s="175">
        <v>21</v>
      </c>
      <c r="U68" s="175">
        <v>61</v>
      </c>
      <c r="V68" s="175">
        <v>65</v>
      </c>
      <c r="W68" s="175"/>
      <c r="X68" s="175"/>
      <c r="Y68" s="175"/>
      <c r="Z68" s="175"/>
      <c r="AA68" s="175"/>
      <c r="AB68" s="175"/>
      <c r="AC68" s="175"/>
      <c r="AD68" s="175"/>
      <c r="AE68" s="175"/>
      <c r="AF68" s="969"/>
      <c r="AG68" s="1030"/>
      <c r="AH68" s="1033"/>
      <c r="AI68" s="1033"/>
      <c r="AJ68" s="1036"/>
      <c r="AK68" s="1027"/>
      <c r="AL68" s="1033"/>
      <c r="AM68" s="1033"/>
      <c r="AN68" s="1045"/>
      <c r="AO68" s="1045"/>
      <c r="AP68" s="1045"/>
      <c r="AQ68" s="1033"/>
      <c r="AR68" s="1042"/>
      <c r="AS68" s="1039"/>
      <c r="AT68" s="1042"/>
      <c r="AU68" s="1039"/>
      <c r="AV68" s="1042"/>
      <c r="AW68" s="1039"/>
      <c r="AX68" s="1045"/>
      <c r="AY68" s="1048"/>
    </row>
    <row r="69" spans="1:51" s="208" customFormat="1" ht="29.25" customHeight="1" thickBot="1">
      <c r="A69" s="1021"/>
      <c r="B69" s="1024"/>
      <c r="C69" s="1028"/>
      <c r="D69" s="150" t="s">
        <v>72</v>
      </c>
      <c r="E69" s="381">
        <v>96405899</v>
      </c>
      <c r="F69" s="381">
        <v>96405899</v>
      </c>
      <c r="G69" s="382">
        <v>96405899</v>
      </c>
      <c r="H69" s="536">
        <v>96953712</v>
      </c>
      <c r="I69" s="536">
        <v>96953712</v>
      </c>
      <c r="J69" s="382"/>
      <c r="K69" s="382"/>
      <c r="L69" s="382"/>
      <c r="M69" s="382"/>
      <c r="N69" s="382"/>
      <c r="O69" s="382"/>
      <c r="P69" s="382"/>
      <c r="Q69" s="382"/>
      <c r="R69" s="382"/>
      <c r="S69" s="970"/>
      <c r="T69" s="536">
        <v>5117573</v>
      </c>
      <c r="U69" s="536">
        <v>56586784</v>
      </c>
      <c r="V69" s="536">
        <v>73955507</v>
      </c>
      <c r="W69" s="382"/>
      <c r="X69" s="382"/>
      <c r="Y69" s="382"/>
      <c r="Z69" s="382"/>
      <c r="AA69" s="382"/>
      <c r="AB69" s="382"/>
      <c r="AC69" s="382"/>
      <c r="AD69" s="382"/>
      <c r="AE69" s="382"/>
      <c r="AF69" s="970"/>
      <c r="AG69" s="1031"/>
      <c r="AH69" s="1034"/>
      <c r="AI69" s="1034"/>
      <c r="AJ69" s="1037"/>
      <c r="AK69" s="1028"/>
      <c r="AL69" s="1034"/>
      <c r="AM69" s="1034"/>
      <c r="AN69" s="1046"/>
      <c r="AO69" s="1046"/>
      <c r="AP69" s="1046"/>
      <c r="AQ69" s="1034"/>
      <c r="AR69" s="1043"/>
      <c r="AS69" s="1040"/>
      <c r="AT69" s="1043"/>
      <c r="AU69" s="1040"/>
      <c r="AV69" s="1043"/>
      <c r="AW69" s="1040"/>
      <c r="AX69" s="1046"/>
      <c r="AY69" s="1049"/>
    </row>
    <row r="70" spans="1:51" s="208" customFormat="1" ht="29.25" customHeight="1">
      <c r="A70" s="1021"/>
      <c r="B70" s="1024"/>
      <c r="C70" s="1026" t="s">
        <v>322</v>
      </c>
      <c r="D70" s="141" t="s">
        <v>67</v>
      </c>
      <c r="E70" s="410">
        <v>1433</v>
      </c>
      <c r="F70" s="410">
        <v>1433</v>
      </c>
      <c r="G70" s="560">
        <v>1433</v>
      </c>
      <c r="H70" s="144">
        <v>1433</v>
      </c>
      <c r="I70" s="144">
        <v>1433</v>
      </c>
      <c r="J70" s="144"/>
      <c r="K70" s="144"/>
      <c r="L70" s="144"/>
      <c r="M70" s="144"/>
      <c r="N70" s="144"/>
      <c r="O70" s="144"/>
      <c r="P70" s="144"/>
      <c r="Q70" s="144"/>
      <c r="R70" s="372"/>
      <c r="S70" s="968"/>
      <c r="T70" s="144">
        <v>0</v>
      </c>
      <c r="U70" s="144">
        <v>65</v>
      </c>
      <c r="V70" s="144">
        <v>71</v>
      </c>
      <c r="W70" s="144"/>
      <c r="X70" s="144"/>
      <c r="Y70" s="144"/>
      <c r="Z70" s="144"/>
      <c r="AA70" s="144"/>
      <c r="AB70" s="144"/>
      <c r="AC70" s="144"/>
      <c r="AD70" s="144"/>
      <c r="AE70" s="144"/>
      <c r="AF70" s="968"/>
      <c r="AG70" s="1029" t="s">
        <v>322</v>
      </c>
      <c r="AH70" s="1032" t="s">
        <v>303</v>
      </c>
      <c r="AI70" s="1032" t="s">
        <v>303</v>
      </c>
      <c r="AJ70" s="1035" t="s">
        <v>503</v>
      </c>
      <c r="AK70" s="1026" t="s">
        <v>322</v>
      </c>
      <c r="AL70" s="1032" t="s">
        <v>303</v>
      </c>
      <c r="AM70" s="1032" t="s">
        <v>441</v>
      </c>
      <c r="AN70" s="1044">
        <v>1229902.4692073721</v>
      </c>
      <c r="AO70" s="1044">
        <v>579045.68833276886</v>
      </c>
      <c r="AP70" s="1044">
        <v>650856.7808746032</v>
      </c>
      <c r="AQ70" s="1032" t="s">
        <v>303</v>
      </c>
      <c r="AR70" s="1041" t="s">
        <v>336</v>
      </c>
      <c r="AS70" s="1038">
        <v>1229902.4692073721</v>
      </c>
      <c r="AT70" s="1041" t="s">
        <v>336</v>
      </c>
      <c r="AU70" s="1038">
        <v>1229902.4692073721</v>
      </c>
      <c r="AV70" s="1041" t="s">
        <v>337</v>
      </c>
      <c r="AW70" s="1038">
        <v>1229902.4692073721</v>
      </c>
      <c r="AX70" s="1044">
        <v>1229902.4692073721</v>
      </c>
      <c r="AY70" s="1047"/>
    </row>
    <row r="71" spans="1:51" s="208" customFormat="1" ht="29.25" customHeight="1">
      <c r="A71" s="1021"/>
      <c r="B71" s="1024"/>
      <c r="C71" s="1027"/>
      <c r="D71" s="142" t="s">
        <v>6</v>
      </c>
      <c r="E71" s="374">
        <v>241667632</v>
      </c>
      <c r="F71" s="374">
        <v>241667632</v>
      </c>
      <c r="G71" s="376">
        <v>241667632</v>
      </c>
      <c r="H71" s="535">
        <v>243259953</v>
      </c>
      <c r="I71" s="535">
        <v>243259953</v>
      </c>
      <c r="J71" s="375"/>
      <c r="K71" s="375"/>
      <c r="L71" s="375"/>
      <c r="M71" s="376"/>
      <c r="N71" s="376"/>
      <c r="O71" s="376"/>
      <c r="P71" s="376"/>
      <c r="Q71" s="376"/>
      <c r="R71" s="376"/>
      <c r="S71" s="969"/>
      <c r="T71" s="535">
        <v>0</v>
      </c>
      <c r="U71" s="535">
        <v>140103477</v>
      </c>
      <c r="V71" s="535">
        <v>184674948</v>
      </c>
      <c r="W71" s="375"/>
      <c r="X71" s="375"/>
      <c r="Y71" s="375"/>
      <c r="Z71" s="376"/>
      <c r="AA71" s="376"/>
      <c r="AB71" s="376"/>
      <c r="AC71" s="376"/>
      <c r="AD71" s="376"/>
      <c r="AE71" s="376"/>
      <c r="AF71" s="969"/>
      <c r="AG71" s="1030"/>
      <c r="AH71" s="1033"/>
      <c r="AI71" s="1033"/>
      <c r="AJ71" s="1036"/>
      <c r="AK71" s="1027"/>
      <c r="AL71" s="1033"/>
      <c r="AM71" s="1033"/>
      <c r="AN71" s="1045"/>
      <c r="AO71" s="1045"/>
      <c r="AP71" s="1045"/>
      <c r="AQ71" s="1033"/>
      <c r="AR71" s="1042"/>
      <c r="AS71" s="1039"/>
      <c r="AT71" s="1042"/>
      <c r="AU71" s="1039"/>
      <c r="AV71" s="1042"/>
      <c r="AW71" s="1039"/>
      <c r="AX71" s="1045"/>
      <c r="AY71" s="1048"/>
    </row>
    <row r="72" spans="1:51" s="208" customFormat="1" ht="29.25" customHeight="1">
      <c r="A72" s="1021"/>
      <c r="B72" s="1024"/>
      <c r="C72" s="1027"/>
      <c r="D72" s="142" t="s">
        <v>68</v>
      </c>
      <c r="E72" s="146">
        <v>118</v>
      </c>
      <c r="F72" s="146">
        <v>118</v>
      </c>
      <c r="G72" s="96">
        <v>118</v>
      </c>
      <c r="H72" s="96">
        <v>118</v>
      </c>
      <c r="I72" s="96">
        <v>118</v>
      </c>
      <c r="J72" s="172"/>
      <c r="K72" s="172"/>
      <c r="L72" s="172"/>
      <c r="M72" s="96"/>
      <c r="N72" s="96"/>
      <c r="O72" s="172"/>
      <c r="P72" s="172"/>
      <c r="Q72" s="172"/>
      <c r="R72" s="378"/>
      <c r="S72" s="969"/>
      <c r="T72" s="96">
        <v>62</v>
      </c>
      <c r="U72" s="96">
        <v>116</v>
      </c>
      <c r="V72" s="96">
        <v>118</v>
      </c>
      <c r="W72" s="172"/>
      <c r="X72" s="172"/>
      <c r="Y72" s="172"/>
      <c r="Z72" s="96"/>
      <c r="AA72" s="96"/>
      <c r="AB72" s="172"/>
      <c r="AC72" s="172"/>
      <c r="AD72" s="376"/>
      <c r="AE72" s="376"/>
      <c r="AF72" s="969"/>
      <c r="AG72" s="1030"/>
      <c r="AH72" s="1033"/>
      <c r="AI72" s="1033"/>
      <c r="AJ72" s="1036"/>
      <c r="AK72" s="1027"/>
      <c r="AL72" s="1033"/>
      <c r="AM72" s="1033"/>
      <c r="AN72" s="1045"/>
      <c r="AO72" s="1045"/>
      <c r="AP72" s="1045"/>
      <c r="AQ72" s="1033"/>
      <c r="AR72" s="1042"/>
      <c r="AS72" s="1039"/>
      <c r="AT72" s="1042"/>
      <c r="AU72" s="1039"/>
      <c r="AV72" s="1042"/>
      <c r="AW72" s="1039"/>
      <c r="AX72" s="1045"/>
      <c r="AY72" s="1048"/>
    </row>
    <row r="73" spans="1:51" s="208" customFormat="1" ht="29.25" customHeight="1">
      <c r="A73" s="1021"/>
      <c r="B73" s="1024"/>
      <c r="C73" s="1027"/>
      <c r="D73" s="142" t="s">
        <v>7</v>
      </c>
      <c r="E73" s="146">
        <v>38568036</v>
      </c>
      <c r="F73" s="146">
        <v>38568036</v>
      </c>
      <c r="G73" s="96">
        <v>38568036</v>
      </c>
      <c r="H73" s="96">
        <v>38568036</v>
      </c>
      <c r="I73" s="96">
        <v>38568036</v>
      </c>
      <c r="J73" s="172"/>
      <c r="K73" s="172"/>
      <c r="L73" s="172"/>
      <c r="M73" s="96"/>
      <c r="N73" s="96"/>
      <c r="O73" s="172"/>
      <c r="P73" s="172"/>
      <c r="Q73" s="172"/>
      <c r="R73" s="378"/>
      <c r="S73" s="969"/>
      <c r="T73" s="96">
        <v>15109024</v>
      </c>
      <c r="U73" s="96">
        <v>27266383</v>
      </c>
      <c r="V73" s="96">
        <v>33184393</v>
      </c>
      <c r="W73" s="172"/>
      <c r="X73" s="172"/>
      <c r="Y73" s="172"/>
      <c r="Z73" s="96"/>
      <c r="AA73" s="96"/>
      <c r="AB73" s="172"/>
      <c r="AC73" s="172"/>
      <c r="AD73" s="376"/>
      <c r="AE73" s="376"/>
      <c r="AF73" s="969"/>
      <c r="AG73" s="1030"/>
      <c r="AH73" s="1033"/>
      <c r="AI73" s="1033"/>
      <c r="AJ73" s="1036"/>
      <c r="AK73" s="1027"/>
      <c r="AL73" s="1033"/>
      <c r="AM73" s="1033"/>
      <c r="AN73" s="1045"/>
      <c r="AO73" s="1045"/>
      <c r="AP73" s="1045"/>
      <c r="AQ73" s="1033"/>
      <c r="AR73" s="1042"/>
      <c r="AS73" s="1039"/>
      <c r="AT73" s="1042"/>
      <c r="AU73" s="1039"/>
      <c r="AV73" s="1042"/>
      <c r="AW73" s="1039"/>
      <c r="AX73" s="1045"/>
      <c r="AY73" s="1048"/>
    </row>
    <row r="74" spans="1:51" s="208" customFormat="1" ht="29.25" customHeight="1">
      <c r="A74" s="1021"/>
      <c r="B74" s="1024"/>
      <c r="C74" s="1027"/>
      <c r="D74" s="142" t="s">
        <v>69</v>
      </c>
      <c r="E74" s="174">
        <v>1551</v>
      </c>
      <c r="F74" s="174">
        <v>1551</v>
      </c>
      <c r="G74" s="175">
        <v>1551</v>
      </c>
      <c r="H74" s="175">
        <v>1551</v>
      </c>
      <c r="I74" s="175">
        <v>1551</v>
      </c>
      <c r="J74" s="175"/>
      <c r="K74" s="175"/>
      <c r="L74" s="175"/>
      <c r="M74" s="175"/>
      <c r="N74" s="175"/>
      <c r="O74" s="175"/>
      <c r="P74" s="175"/>
      <c r="Q74" s="175"/>
      <c r="R74" s="379"/>
      <c r="S74" s="969"/>
      <c r="T74" s="175">
        <v>62</v>
      </c>
      <c r="U74" s="175">
        <v>181</v>
      </c>
      <c r="V74" s="175">
        <v>189</v>
      </c>
      <c r="W74" s="175"/>
      <c r="X74" s="175"/>
      <c r="Y74" s="175"/>
      <c r="Z74" s="175"/>
      <c r="AA74" s="175"/>
      <c r="AB74" s="175"/>
      <c r="AC74" s="175"/>
      <c r="AD74" s="175"/>
      <c r="AE74" s="175"/>
      <c r="AF74" s="969"/>
      <c r="AG74" s="1030"/>
      <c r="AH74" s="1033"/>
      <c r="AI74" s="1033"/>
      <c r="AJ74" s="1036"/>
      <c r="AK74" s="1027"/>
      <c r="AL74" s="1033"/>
      <c r="AM74" s="1033"/>
      <c r="AN74" s="1045"/>
      <c r="AO74" s="1045"/>
      <c r="AP74" s="1045"/>
      <c r="AQ74" s="1033"/>
      <c r="AR74" s="1042"/>
      <c r="AS74" s="1039"/>
      <c r="AT74" s="1042"/>
      <c r="AU74" s="1039"/>
      <c r="AV74" s="1042"/>
      <c r="AW74" s="1039"/>
      <c r="AX74" s="1045"/>
      <c r="AY74" s="1048"/>
    </row>
    <row r="75" spans="1:51" s="208" customFormat="1" ht="29.25" customHeight="1" thickBot="1">
      <c r="A75" s="1021"/>
      <c r="B75" s="1024"/>
      <c r="C75" s="1028"/>
      <c r="D75" s="150" t="s">
        <v>72</v>
      </c>
      <c r="E75" s="381">
        <v>280235668</v>
      </c>
      <c r="F75" s="381">
        <v>280235668</v>
      </c>
      <c r="G75" s="382">
        <v>280235668</v>
      </c>
      <c r="H75" s="536">
        <v>281827989</v>
      </c>
      <c r="I75" s="536">
        <v>281827989</v>
      </c>
      <c r="J75" s="382"/>
      <c r="K75" s="382"/>
      <c r="L75" s="382"/>
      <c r="M75" s="382"/>
      <c r="N75" s="382"/>
      <c r="O75" s="382"/>
      <c r="P75" s="382"/>
      <c r="Q75" s="382"/>
      <c r="R75" s="382"/>
      <c r="S75" s="970"/>
      <c r="T75" s="536">
        <v>15109024</v>
      </c>
      <c r="U75" s="536">
        <v>167369860</v>
      </c>
      <c r="V75" s="536">
        <v>217859341</v>
      </c>
      <c r="W75" s="382"/>
      <c r="X75" s="382"/>
      <c r="Y75" s="382"/>
      <c r="Z75" s="382"/>
      <c r="AA75" s="382"/>
      <c r="AB75" s="382"/>
      <c r="AC75" s="382"/>
      <c r="AD75" s="382"/>
      <c r="AE75" s="382"/>
      <c r="AF75" s="970"/>
      <c r="AG75" s="1031"/>
      <c r="AH75" s="1034"/>
      <c r="AI75" s="1034"/>
      <c r="AJ75" s="1037"/>
      <c r="AK75" s="1028"/>
      <c r="AL75" s="1034"/>
      <c r="AM75" s="1034"/>
      <c r="AN75" s="1046"/>
      <c r="AO75" s="1046"/>
      <c r="AP75" s="1046"/>
      <c r="AQ75" s="1034"/>
      <c r="AR75" s="1043"/>
      <c r="AS75" s="1040"/>
      <c r="AT75" s="1043"/>
      <c r="AU75" s="1040"/>
      <c r="AV75" s="1043"/>
      <c r="AW75" s="1040"/>
      <c r="AX75" s="1046"/>
      <c r="AY75" s="1049"/>
    </row>
    <row r="76" spans="1:51" s="208" customFormat="1" ht="29.25" customHeight="1">
      <c r="A76" s="1021"/>
      <c r="B76" s="1024"/>
      <c r="C76" s="1026" t="s">
        <v>323</v>
      </c>
      <c r="D76" s="141" t="s">
        <v>67</v>
      </c>
      <c r="E76" s="410">
        <v>379</v>
      </c>
      <c r="F76" s="410">
        <v>379</v>
      </c>
      <c r="G76" s="560">
        <v>379</v>
      </c>
      <c r="H76" s="144">
        <v>379</v>
      </c>
      <c r="I76" s="144">
        <v>379</v>
      </c>
      <c r="J76" s="144"/>
      <c r="K76" s="144"/>
      <c r="L76" s="144"/>
      <c r="M76" s="144"/>
      <c r="N76" s="144"/>
      <c r="O76" s="144"/>
      <c r="P76" s="144"/>
      <c r="Q76" s="144"/>
      <c r="R76" s="372"/>
      <c r="S76" s="968"/>
      <c r="T76" s="144">
        <v>0</v>
      </c>
      <c r="U76" s="144">
        <v>17</v>
      </c>
      <c r="V76" s="144">
        <v>19</v>
      </c>
      <c r="W76" s="144"/>
      <c r="X76" s="144"/>
      <c r="Y76" s="144"/>
      <c r="Z76" s="144"/>
      <c r="AA76" s="144"/>
      <c r="AB76" s="144"/>
      <c r="AC76" s="144"/>
      <c r="AD76" s="144"/>
      <c r="AE76" s="144"/>
      <c r="AF76" s="968"/>
      <c r="AG76" s="1029" t="s">
        <v>323</v>
      </c>
      <c r="AH76" s="1032" t="s">
        <v>303</v>
      </c>
      <c r="AI76" s="1032" t="s">
        <v>303</v>
      </c>
      <c r="AJ76" s="1035" t="s">
        <v>503</v>
      </c>
      <c r="AK76" s="1026" t="s">
        <v>323</v>
      </c>
      <c r="AL76" s="1032" t="s">
        <v>303</v>
      </c>
      <c r="AM76" s="1032" t="s">
        <v>441</v>
      </c>
      <c r="AN76" s="1044">
        <v>138604.63039371918</v>
      </c>
      <c r="AO76" s="1044">
        <v>65262.592396604639</v>
      </c>
      <c r="AP76" s="1044">
        <v>73342.037997114559</v>
      </c>
      <c r="AQ76" s="1032" t="s">
        <v>303</v>
      </c>
      <c r="AR76" s="1041" t="s">
        <v>336</v>
      </c>
      <c r="AS76" s="1038">
        <v>138604.63039371918</v>
      </c>
      <c r="AT76" s="1041" t="s">
        <v>336</v>
      </c>
      <c r="AU76" s="1038">
        <v>138604.63039371918</v>
      </c>
      <c r="AV76" s="1041" t="s">
        <v>337</v>
      </c>
      <c r="AW76" s="1038">
        <v>138604.63039371918</v>
      </c>
      <c r="AX76" s="1044">
        <v>138604.63039371918</v>
      </c>
      <c r="AY76" s="1047"/>
    </row>
    <row r="77" spans="1:51" s="208" customFormat="1" ht="29.25" customHeight="1">
      <c r="A77" s="1021"/>
      <c r="B77" s="1024"/>
      <c r="C77" s="1027"/>
      <c r="D77" s="142" t="s">
        <v>6</v>
      </c>
      <c r="E77" s="374">
        <v>63916283</v>
      </c>
      <c r="F77" s="374">
        <v>63916283</v>
      </c>
      <c r="G77" s="376">
        <v>63916283</v>
      </c>
      <c r="H77" s="535">
        <v>64337421</v>
      </c>
      <c r="I77" s="535">
        <v>64337421</v>
      </c>
      <c r="J77" s="375"/>
      <c r="K77" s="375"/>
      <c r="L77" s="375"/>
      <c r="M77" s="376"/>
      <c r="N77" s="376"/>
      <c r="O77" s="376"/>
      <c r="P77" s="376"/>
      <c r="Q77" s="376"/>
      <c r="R77" s="376"/>
      <c r="S77" s="969"/>
      <c r="T77" s="535">
        <v>0</v>
      </c>
      <c r="U77" s="535">
        <v>36642447</v>
      </c>
      <c r="V77" s="535">
        <v>49420057</v>
      </c>
      <c r="W77" s="375"/>
      <c r="X77" s="375"/>
      <c r="Y77" s="375"/>
      <c r="Z77" s="376"/>
      <c r="AA77" s="376"/>
      <c r="AB77" s="376"/>
      <c r="AC77" s="376"/>
      <c r="AD77" s="376"/>
      <c r="AE77" s="376"/>
      <c r="AF77" s="969"/>
      <c r="AG77" s="1030"/>
      <c r="AH77" s="1033"/>
      <c r="AI77" s="1033"/>
      <c r="AJ77" s="1036"/>
      <c r="AK77" s="1027"/>
      <c r="AL77" s="1033"/>
      <c r="AM77" s="1033"/>
      <c r="AN77" s="1045"/>
      <c r="AO77" s="1045"/>
      <c r="AP77" s="1045"/>
      <c r="AQ77" s="1033"/>
      <c r="AR77" s="1042"/>
      <c r="AS77" s="1039"/>
      <c r="AT77" s="1042"/>
      <c r="AU77" s="1039"/>
      <c r="AV77" s="1042"/>
      <c r="AW77" s="1039"/>
      <c r="AX77" s="1045"/>
      <c r="AY77" s="1048"/>
    </row>
    <row r="78" spans="1:51" s="208" customFormat="1" ht="29.25" customHeight="1">
      <c r="A78" s="1021"/>
      <c r="B78" s="1024"/>
      <c r="C78" s="1027"/>
      <c r="D78" s="142" t="s">
        <v>68</v>
      </c>
      <c r="E78" s="146">
        <v>31</v>
      </c>
      <c r="F78" s="146">
        <v>31</v>
      </c>
      <c r="G78" s="96">
        <v>31</v>
      </c>
      <c r="H78" s="96">
        <v>31</v>
      </c>
      <c r="I78" s="96">
        <v>31</v>
      </c>
      <c r="J78" s="172"/>
      <c r="K78" s="172"/>
      <c r="L78" s="172"/>
      <c r="M78" s="96"/>
      <c r="N78" s="96"/>
      <c r="O78" s="172"/>
      <c r="P78" s="172"/>
      <c r="Q78" s="172"/>
      <c r="R78" s="378"/>
      <c r="S78" s="969"/>
      <c r="T78" s="96">
        <v>16</v>
      </c>
      <c r="U78" s="96">
        <v>30</v>
      </c>
      <c r="V78" s="96">
        <v>31</v>
      </c>
      <c r="W78" s="172"/>
      <c r="X78" s="172"/>
      <c r="Y78" s="172"/>
      <c r="Z78" s="96"/>
      <c r="AA78" s="96"/>
      <c r="AB78" s="172"/>
      <c r="AC78" s="172"/>
      <c r="AD78" s="376"/>
      <c r="AE78" s="376"/>
      <c r="AF78" s="969"/>
      <c r="AG78" s="1030"/>
      <c r="AH78" s="1033"/>
      <c r="AI78" s="1033"/>
      <c r="AJ78" s="1036"/>
      <c r="AK78" s="1027"/>
      <c r="AL78" s="1033"/>
      <c r="AM78" s="1033"/>
      <c r="AN78" s="1045"/>
      <c r="AO78" s="1045"/>
      <c r="AP78" s="1045"/>
      <c r="AQ78" s="1033"/>
      <c r="AR78" s="1042"/>
      <c r="AS78" s="1039"/>
      <c r="AT78" s="1042"/>
      <c r="AU78" s="1039"/>
      <c r="AV78" s="1042"/>
      <c r="AW78" s="1039"/>
      <c r="AX78" s="1045"/>
      <c r="AY78" s="1048"/>
    </row>
    <row r="79" spans="1:51" s="208" customFormat="1" ht="29.25" customHeight="1">
      <c r="A79" s="1021"/>
      <c r="B79" s="1024"/>
      <c r="C79" s="1027"/>
      <c r="D79" s="142" t="s">
        <v>7</v>
      </c>
      <c r="E79" s="146">
        <v>10203183</v>
      </c>
      <c r="F79" s="146">
        <v>10203183</v>
      </c>
      <c r="G79" s="96">
        <v>10203183</v>
      </c>
      <c r="H79" s="96">
        <v>10203183</v>
      </c>
      <c r="I79" s="96">
        <v>10203183</v>
      </c>
      <c r="J79" s="172"/>
      <c r="K79" s="172"/>
      <c r="L79" s="172"/>
      <c r="M79" s="96"/>
      <c r="N79" s="96"/>
      <c r="O79" s="172"/>
      <c r="P79" s="172"/>
      <c r="Q79" s="172"/>
      <c r="R79" s="378"/>
      <c r="S79" s="969"/>
      <c r="T79" s="96">
        <v>3899103</v>
      </c>
      <c r="U79" s="96">
        <v>7051650</v>
      </c>
      <c r="V79" s="96">
        <v>8717935</v>
      </c>
      <c r="W79" s="172"/>
      <c r="X79" s="172"/>
      <c r="Y79" s="172"/>
      <c r="Z79" s="96"/>
      <c r="AA79" s="96"/>
      <c r="AB79" s="172"/>
      <c r="AC79" s="172"/>
      <c r="AD79" s="376"/>
      <c r="AE79" s="376"/>
      <c r="AF79" s="969"/>
      <c r="AG79" s="1030"/>
      <c r="AH79" s="1033"/>
      <c r="AI79" s="1033"/>
      <c r="AJ79" s="1036"/>
      <c r="AK79" s="1027"/>
      <c r="AL79" s="1033"/>
      <c r="AM79" s="1033"/>
      <c r="AN79" s="1045"/>
      <c r="AO79" s="1045"/>
      <c r="AP79" s="1045"/>
      <c r="AQ79" s="1033"/>
      <c r="AR79" s="1042"/>
      <c r="AS79" s="1039"/>
      <c r="AT79" s="1042"/>
      <c r="AU79" s="1039"/>
      <c r="AV79" s="1042"/>
      <c r="AW79" s="1039"/>
      <c r="AX79" s="1045"/>
      <c r="AY79" s="1048"/>
    </row>
    <row r="80" spans="1:51" s="208" customFormat="1" ht="29.25" customHeight="1">
      <c r="A80" s="1021"/>
      <c r="B80" s="1024"/>
      <c r="C80" s="1027"/>
      <c r="D80" s="142" t="s">
        <v>69</v>
      </c>
      <c r="E80" s="174">
        <v>410</v>
      </c>
      <c r="F80" s="174">
        <v>410</v>
      </c>
      <c r="G80" s="175">
        <v>410</v>
      </c>
      <c r="H80" s="175">
        <v>410</v>
      </c>
      <c r="I80" s="175">
        <v>410</v>
      </c>
      <c r="J80" s="175"/>
      <c r="K80" s="175"/>
      <c r="L80" s="175"/>
      <c r="M80" s="175"/>
      <c r="N80" s="175"/>
      <c r="O80" s="175"/>
      <c r="P80" s="175"/>
      <c r="Q80" s="175"/>
      <c r="R80" s="379"/>
      <c r="S80" s="969"/>
      <c r="T80" s="175">
        <v>16</v>
      </c>
      <c r="U80" s="175">
        <v>47</v>
      </c>
      <c r="V80" s="175">
        <v>50</v>
      </c>
      <c r="W80" s="175"/>
      <c r="X80" s="175"/>
      <c r="Y80" s="175"/>
      <c r="Z80" s="175"/>
      <c r="AA80" s="175"/>
      <c r="AB80" s="175"/>
      <c r="AC80" s="175"/>
      <c r="AD80" s="175"/>
      <c r="AE80" s="175"/>
      <c r="AF80" s="969"/>
      <c r="AG80" s="1030"/>
      <c r="AH80" s="1033"/>
      <c r="AI80" s="1033"/>
      <c r="AJ80" s="1036"/>
      <c r="AK80" s="1027"/>
      <c r="AL80" s="1033"/>
      <c r="AM80" s="1033"/>
      <c r="AN80" s="1045"/>
      <c r="AO80" s="1045"/>
      <c r="AP80" s="1045"/>
      <c r="AQ80" s="1033"/>
      <c r="AR80" s="1042"/>
      <c r="AS80" s="1039"/>
      <c r="AT80" s="1042"/>
      <c r="AU80" s="1039"/>
      <c r="AV80" s="1042"/>
      <c r="AW80" s="1039"/>
      <c r="AX80" s="1045"/>
      <c r="AY80" s="1048"/>
    </row>
    <row r="81" spans="1:51" s="208" customFormat="1" ht="29.25" customHeight="1" thickBot="1">
      <c r="A81" s="1021"/>
      <c r="B81" s="1024"/>
      <c r="C81" s="1028"/>
      <c r="D81" s="150" t="s">
        <v>72</v>
      </c>
      <c r="E81" s="381">
        <v>74119466</v>
      </c>
      <c r="F81" s="381">
        <v>74119466</v>
      </c>
      <c r="G81" s="382">
        <v>74119466</v>
      </c>
      <c r="H81" s="536">
        <v>74540604</v>
      </c>
      <c r="I81" s="536">
        <v>74540604</v>
      </c>
      <c r="J81" s="382"/>
      <c r="K81" s="382"/>
      <c r="L81" s="382"/>
      <c r="M81" s="382"/>
      <c r="N81" s="382"/>
      <c r="O81" s="382"/>
      <c r="P81" s="382"/>
      <c r="Q81" s="382"/>
      <c r="R81" s="382"/>
      <c r="S81" s="970"/>
      <c r="T81" s="536">
        <v>3899103</v>
      </c>
      <c r="U81" s="536">
        <v>43694097</v>
      </c>
      <c r="V81" s="536">
        <v>58137992</v>
      </c>
      <c r="W81" s="382"/>
      <c r="X81" s="382"/>
      <c r="Y81" s="382"/>
      <c r="Z81" s="382"/>
      <c r="AA81" s="382"/>
      <c r="AB81" s="382"/>
      <c r="AC81" s="382"/>
      <c r="AD81" s="382"/>
      <c r="AE81" s="382"/>
      <c r="AF81" s="970"/>
      <c r="AG81" s="1031"/>
      <c r="AH81" s="1034"/>
      <c r="AI81" s="1034"/>
      <c r="AJ81" s="1037"/>
      <c r="AK81" s="1028"/>
      <c r="AL81" s="1034"/>
      <c r="AM81" s="1034"/>
      <c r="AN81" s="1046"/>
      <c r="AO81" s="1046"/>
      <c r="AP81" s="1046"/>
      <c r="AQ81" s="1034"/>
      <c r="AR81" s="1043"/>
      <c r="AS81" s="1040"/>
      <c r="AT81" s="1043"/>
      <c r="AU81" s="1040"/>
      <c r="AV81" s="1043"/>
      <c r="AW81" s="1040"/>
      <c r="AX81" s="1046"/>
      <c r="AY81" s="1049"/>
    </row>
    <row r="82" spans="1:51" s="208" customFormat="1" ht="29.25" customHeight="1">
      <c r="A82" s="1021"/>
      <c r="B82" s="1024"/>
      <c r="C82" s="1026" t="s">
        <v>324</v>
      </c>
      <c r="D82" s="141" t="s">
        <v>67</v>
      </c>
      <c r="E82" s="410">
        <v>561</v>
      </c>
      <c r="F82" s="410">
        <v>561</v>
      </c>
      <c r="G82" s="560">
        <v>561</v>
      </c>
      <c r="H82" s="144">
        <v>561</v>
      </c>
      <c r="I82" s="144">
        <v>561</v>
      </c>
      <c r="J82" s="144"/>
      <c r="K82" s="144"/>
      <c r="L82" s="144"/>
      <c r="M82" s="144"/>
      <c r="N82" s="144"/>
      <c r="O82" s="144"/>
      <c r="P82" s="144"/>
      <c r="Q82" s="144"/>
      <c r="R82" s="372"/>
      <c r="S82" s="968"/>
      <c r="T82" s="144">
        <v>0</v>
      </c>
      <c r="U82" s="144">
        <v>25</v>
      </c>
      <c r="V82" s="144">
        <v>28</v>
      </c>
      <c r="W82" s="144"/>
      <c r="X82" s="144"/>
      <c r="Y82" s="144"/>
      <c r="Z82" s="144"/>
      <c r="AA82" s="144"/>
      <c r="AB82" s="144"/>
      <c r="AC82" s="144"/>
      <c r="AD82" s="144"/>
      <c r="AE82" s="144"/>
      <c r="AF82" s="968"/>
      <c r="AG82" s="1029" t="s">
        <v>324</v>
      </c>
      <c r="AH82" s="1032" t="s">
        <v>303</v>
      </c>
      <c r="AI82" s="1032" t="s">
        <v>303</v>
      </c>
      <c r="AJ82" s="1035" t="s">
        <v>503</v>
      </c>
      <c r="AK82" s="1026" t="s">
        <v>324</v>
      </c>
      <c r="AL82" s="1032" t="s">
        <v>303</v>
      </c>
      <c r="AM82" s="1032" t="s">
        <v>441</v>
      </c>
      <c r="AN82" s="1044">
        <v>153161.8413380105</v>
      </c>
      <c r="AO82" s="1044">
        <v>71660.553014322664</v>
      </c>
      <c r="AP82" s="1044">
        <v>81501.288323687855</v>
      </c>
      <c r="AQ82" s="1032" t="s">
        <v>303</v>
      </c>
      <c r="AR82" s="1041" t="s">
        <v>336</v>
      </c>
      <c r="AS82" s="1038">
        <v>153161.8413380105</v>
      </c>
      <c r="AT82" s="1041" t="s">
        <v>336</v>
      </c>
      <c r="AU82" s="1038">
        <v>153161.8413380105</v>
      </c>
      <c r="AV82" s="1041" t="s">
        <v>337</v>
      </c>
      <c r="AW82" s="1038">
        <v>153161.8413380105</v>
      </c>
      <c r="AX82" s="1044">
        <v>153161.8413380105</v>
      </c>
      <c r="AY82" s="1047"/>
    </row>
    <row r="83" spans="1:51" s="208" customFormat="1" ht="29.25" customHeight="1">
      <c r="A83" s="1021"/>
      <c r="B83" s="1024"/>
      <c r="C83" s="1027"/>
      <c r="D83" s="142" t="s">
        <v>6</v>
      </c>
      <c r="E83" s="374">
        <v>94609590</v>
      </c>
      <c r="F83" s="374">
        <v>94609590</v>
      </c>
      <c r="G83" s="376">
        <v>94609590</v>
      </c>
      <c r="H83" s="535">
        <v>95232963</v>
      </c>
      <c r="I83" s="535">
        <v>95232963</v>
      </c>
      <c r="J83" s="375"/>
      <c r="K83" s="375"/>
      <c r="L83" s="375"/>
      <c r="M83" s="376"/>
      <c r="N83" s="376"/>
      <c r="O83" s="376"/>
      <c r="P83" s="376"/>
      <c r="Q83" s="376"/>
      <c r="R83" s="376"/>
      <c r="S83" s="969"/>
      <c r="T83" s="535">
        <v>0</v>
      </c>
      <c r="U83" s="535">
        <v>53885952</v>
      </c>
      <c r="V83" s="535">
        <v>72829557</v>
      </c>
      <c r="W83" s="375"/>
      <c r="X83" s="375"/>
      <c r="Y83" s="375"/>
      <c r="Z83" s="376"/>
      <c r="AA83" s="376"/>
      <c r="AB83" s="376"/>
      <c r="AC83" s="376"/>
      <c r="AD83" s="376"/>
      <c r="AE83" s="376"/>
      <c r="AF83" s="969"/>
      <c r="AG83" s="1030"/>
      <c r="AH83" s="1033"/>
      <c r="AI83" s="1033"/>
      <c r="AJ83" s="1036"/>
      <c r="AK83" s="1027"/>
      <c r="AL83" s="1033"/>
      <c r="AM83" s="1033"/>
      <c r="AN83" s="1045"/>
      <c r="AO83" s="1045"/>
      <c r="AP83" s="1045"/>
      <c r="AQ83" s="1033"/>
      <c r="AR83" s="1042"/>
      <c r="AS83" s="1039"/>
      <c r="AT83" s="1042"/>
      <c r="AU83" s="1039"/>
      <c r="AV83" s="1042"/>
      <c r="AW83" s="1039"/>
      <c r="AX83" s="1045"/>
      <c r="AY83" s="1048"/>
    </row>
    <row r="84" spans="1:51" s="208" customFormat="1" ht="29.25" customHeight="1">
      <c r="A84" s="1021"/>
      <c r="B84" s="1024"/>
      <c r="C84" s="1027"/>
      <c r="D84" s="142" t="s">
        <v>68</v>
      </c>
      <c r="E84" s="146">
        <v>46</v>
      </c>
      <c r="F84" s="146">
        <v>46</v>
      </c>
      <c r="G84" s="96">
        <v>46</v>
      </c>
      <c r="H84" s="96">
        <v>46</v>
      </c>
      <c r="I84" s="96">
        <v>46</v>
      </c>
      <c r="J84" s="172"/>
      <c r="K84" s="172"/>
      <c r="L84" s="172"/>
      <c r="M84" s="96"/>
      <c r="N84" s="96"/>
      <c r="O84" s="172"/>
      <c r="P84" s="172"/>
      <c r="Q84" s="172"/>
      <c r="R84" s="378"/>
      <c r="S84" s="969"/>
      <c r="T84" s="96">
        <v>24</v>
      </c>
      <c r="U84" s="96">
        <v>45</v>
      </c>
      <c r="V84" s="96">
        <v>46</v>
      </c>
      <c r="W84" s="172"/>
      <c r="X84" s="172"/>
      <c r="Y84" s="172"/>
      <c r="Z84" s="96"/>
      <c r="AA84" s="96"/>
      <c r="AB84" s="172"/>
      <c r="AC84" s="172"/>
      <c r="AD84" s="376"/>
      <c r="AE84" s="376"/>
      <c r="AF84" s="969"/>
      <c r="AG84" s="1030"/>
      <c r="AH84" s="1033"/>
      <c r="AI84" s="1033"/>
      <c r="AJ84" s="1036"/>
      <c r="AK84" s="1027"/>
      <c r="AL84" s="1033"/>
      <c r="AM84" s="1033"/>
      <c r="AN84" s="1045"/>
      <c r="AO84" s="1045"/>
      <c r="AP84" s="1045"/>
      <c r="AQ84" s="1033"/>
      <c r="AR84" s="1042"/>
      <c r="AS84" s="1039"/>
      <c r="AT84" s="1042"/>
      <c r="AU84" s="1039"/>
      <c r="AV84" s="1042"/>
      <c r="AW84" s="1039"/>
      <c r="AX84" s="1045"/>
      <c r="AY84" s="1048"/>
    </row>
    <row r="85" spans="1:51" s="208" customFormat="1" ht="29.25" customHeight="1">
      <c r="A85" s="1021"/>
      <c r="B85" s="1024"/>
      <c r="C85" s="1027"/>
      <c r="D85" s="142" t="s">
        <v>7</v>
      </c>
      <c r="E85" s="146">
        <v>15100711</v>
      </c>
      <c r="F85" s="146">
        <v>15100711</v>
      </c>
      <c r="G85" s="96">
        <v>15100711</v>
      </c>
      <c r="H85" s="96">
        <v>15100711</v>
      </c>
      <c r="I85" s="96">
        <v>15100711</v>
      </c>
      <c r="J85" s="172"/>
      <c r="K85" s="172"/>
      <c r="L85" s="172"/>
      <c r="M85" s="96"/>
      <c r="N85" s="96"/>
      <c r="O85" s="172"/>
      <c r="P85" s="172"/>
      <c r="Q85" s="172"/>
      <c r="R85" s="378"/>
      <c r="S85" s="969"/>
      <c r="T85" s="96">
        <v>5848655</v>
      </c>
      <c r="U85" s="96">
        <v>10577476</v>
      </c>
      <c r="V85" s="96">
        <v>12936290</v>
      </c>
      <c r="W85" s="172"/>
      <c r="X85" s="172"/>
      <c r="Y85" s="172"/>
      <c r="Z85" s="96"/>
      <c r="AA85" s="96"/>
      <c r="AB85" s="172"/>
      <c r="AC85" s="172"/>
      <c r="AD85" s="376"/>
      <c r="AE85" s="376"/>
      <c r="AF85" s="969"/>
      <c r="AG85" s="1030"/>
      <c r="AH85" s="1033"/>
      <c r="AI85" s="1033"/>
      <c r="AJ85" s="1036"/>
      <c r="AK85" s="1027"/>
      <c r="AL85" s="1033"/>
      <c r="AM85" s="1033"/>
      <c r="AN85" s="1045"/>
      <c r="AO85" s="1045"/>
      <c r="AP85" s="1045"/>
      <c r="AQ85" s="1033"/>
      <c r="AR85" s="1042"/>
      <c r="AS85" s="1039"/>
      <c r="AT85" s="1042"/>
      <c r="AU85" s="1039"/>
      <c r="AV85" s="1042"/>
      <c r="AW85" s="1039"/>
      <c r="AX85" s="1045"/>
      <c r="AY85" s="1048"/>
    </row>
    <row r="86" spans="1:51" s="208" customFormat="1" ht="29.25" customHeight="1">
      <c r="A86" s="1021"/>
      <c r="B86" s="1024"/>
      <c r="C86" s="1027"/>
      <c r="D86" s="142" t="s">
        <v>69</v>
      </c>
      <c r="E86" s="174">
        <v>607</v>
      </c>
      <c r="F86" s="174">
        <v>607</v>
      </c>
      <c r="G86" s="175">
        <v>607</v>
      </c>
      <c r="H86" s="175">
        <v>607</v>
      </c>
      <c r="I86" s="175">
        <v>607</v>
      </c>
      <c r="J86" s="175"/>
      <c r="K86" s="175"/>
      <c r="L86" s="175"/>
      <c r="M86" s="175"/>
      <c r="N86" s="175"/>
      <c r="O86" s="175"/>
      <c r="P86" s="175"/>
      <c r="Q86" s="175"/>
      <c r="R86" s="379"/>
      <c r="S86" s="969"/>
      <c r="T86" s="175">
        <v>24</v>
      </c>
      <c r="U86" s="175">
        <v>70</v>
      </c>
      <c r="V86" s="175">
        <v>74</v>
      </c>
      <c r="W86" s="175"/>
      <c r="X86" s="175"/>
      <c r="Y86" s="175"/>
      <c r="Z86" s="175"/>
      <c r="AA86" s="175"/>
      <c r="AB86" s="175"/>
      <c r="AC86" s="175"/>
      <c r="AD86" s="175"/>
      <c r="AE86" s="175"/>
      <c r="AF86" s="969"/>
      <c r="AG86" s="1030"/>
      <c r="AH86" s="1033"/>
      <c r="AI86" s="1033"/>
      <c r="AJ86" s="1036"/>
      <c r="AK86" s="1027"/>
      <c r="AL86" s="1033"/>
      <c r="AM86" s="1033"/>
      <c r="AN86" s="1045"/>
      <c r="AO86" s="1045"/>
      <c r="AP86" s="1045"/>
      <c r="AQ86" s="1033"/>
      <c r="AR86" s="1042"/>
      <c r="AS86" s="1039"/>
      <c r="AT86" s="1042"/>
      <c r="AU86" s="1039"/>
      <c r="AV86" s="1042"/>
      <c r="AW86" s="1039"/>
      <c r="AX86" s="1045"/>
      <c r="AY86" s="1048"/>
    </row>
    <row r="87" spans="1:51" s="208" customFormat="1" ht="29.25" customHeight="1" thickBot="1">
      <c r="A87" s="1021"/>
      <c r="B87" s="1024"/>
      <c r="C87" s="1028"/>
      <c r="D87" s="150" t="s">
        <v>72</v>
      </c>
      <c r="E87" s="381">
        <v>109710301</v>
      </c>
      <c r="F87" s="381">
        <v>109710301</v>
      </c>
      <c r="G87" s="382">
        <v>109710301</v>
      </c>
      <c r="H87" s="536">
        <v>110333674</v>
      </c>
      <c r="I87" s="536">
        <v>110333674</v>
      </c>
      <c r="J87" s="382"/>
      <c r="K87" s="382"/>
      <c r="L87" s="382"/>
      <c r="M87" s="382"/>
      <c r="N87" s="382"/>
      <c r="O87" s="382"/>
      <c r="P87" s="382"/>
      <c r="Q87" s="382"/>
      <c r="R87" s="382"/>
      <c r="S87" s="970"/>
      <c r="T87" s="536">
        <v>5848655</v>
      </c>
      <c r="U87" s="536">
        <v>64463428</v>
      </c>
      <c r="V87" s="536">
        <v>85765847</v>
      </c>
      <c r="W87" s="382"/>
      <c r="X87" s="382"/>
      <c r="Y87" s="382"/>
      <c r="Z87" s="382"/>
      <c r="AA87" s="382"/>
      <c r="AB87" s="382"/>
      <c r="AC87" s="382"/>
      <c r="AD87" s="382"/>
      <c r="AE87" s="382"/>
      <c r="AF87" s="970"/>
      <c r="AG87" s="1031"/>
      <c r="AH87" s="1034"/>
      <c r="AI87" s="1034"/>
      <c r="AJ87" s="1037"/>
      <c r="AK87" s="1028"/>
      <c r="AL87" s="1034"/>
      <c r="AM87" s="1034"/>
      <c r="AN87" s="1046"/>
      <c r="AO87" s="1046"/>
      <c r="AP87" s="1046"/>
      <c r="AQ87" s="1034"/>
      <c r="AR87" s="1043"/>
      <c r="AS87" s="1040"/>
      <c r="AT87" s="1043"/>
      <c r="AU87" s="1040"/>
      <c r="AV87" s="1043"/>
      <c r="AW87" s="1040"/>
      <c r="AX87" s="1046"/>
      <c r="AY87" s="1049"/>
    </row>
    <row r="88" spans="1:51" s="208" customFormat="1" ht="29.25" customHeight="1">
      <c r="A88" s="1021"/>
      <c r="B88" s="1024"/>
      <c r="C88" s="1026" t="s">
        <v>325</v>
      </c>
      <c r="D88" s="141" t="s">
        <v>67</v>
      </c>
      <c r="E88" s="410">
        <v>45</v>
      </c>
      <c r="F88" s="410">
        <v>45</v>
      </c>
      <c r="G88" s="560">
        <v>45</v>
      </c>
      <c r="H88" s="144">
        <v>45</v>
      </c>
      <c r="I88" s="144">
        <v>45</v>
      </c>
      <c r="J88" s="144"/>
      <c r="K88" s="144"/>
      <c r="L88" s="144"/>
      <c r="M88" s="144"/>
      <c r="N88" s="144"/>
      <c r="O88" s="144"/>
      <c r="P88" s="144"/>
      <c r="Q88" s="144"/>
      <c r="R88" s="372"/>
      <c r="S88" s="968"/>
      <c r="T88" s="144">
        <v>0</v>
      </c>
      <c r="U88" s="144">
        <v>2</v>
      </c>
      <c r="V88" s="144">
        <v>2</v>
      </c>
      <c r="W88" s="144"/>
      <c r="X88" s="144"/>
      <c r="Y88" s="144"/>
      <c r="Z88" s="144"/>
      <c r="AA88" s="144"/>
      <c r="AB88" s="144"/>
      <c r="AC88" s="144"/>
      <c r="AD88" s="144"/>
      <c r="AE88" s="144"/>
      <c r="AF88" s="968"/>
      <c r="AG88" s="1029" t="s">
        <v>325</v>
      </c>
      <c r="AH88" s="1032" t="s">
        <v>303</v>
      </c>
      <c r="AI88" s="1032" t="s">
        <v>303</v>
      </c>
      <c r="AJ88" s="1035" t="s">
        <v>503</v>
      </c>
      <c r="AK88" s="1026" t="s">
        <v>325</v>
      </c>
      <c r="AL88" s="1032" t="s">
        <v>303</v>
      </c>
      <c r="AM88" s="1032" t="s">
        <v>441</v>
      </c>
      <c r="AN88" s="1044">
        <v>76648.842634579167</v>
      </c>
      <c r="AO88" s="1044">
        <v>37529.077001016514</v>
      </c>
      <c r="AP88" s="1044">
        <v>39119.76563356266</v>
      </c>
      <c r="AQ88" s="1032" t="s">
        <v>303</v>
      </c>
      <c r="AR88" s="1041" t="s">
        <v>336</v>
      </c>
      <c r="AS88" s="1038">
        <v>76648.842634579167</v>
      </c>
      <c r="AT88" s="1041" t="s">
        <v>336</v>
      </c>
      <c r="AU88" s="1038">
        <v>76648.842634579167</v>
      </c>
      <c r="AV88" s="1041" t="s">
        <v>337</v>
      </c>
      <c r="AW88" s="1038">
        <v>76648.842634579167</v>
      </c>
      <c r="AX88" s="1044">
        <v>76648.842634579167</v>
      </c>
      <c r="AY88" s="1047"/>
    </row>
    <row r="89" spans="1:51" s="208" customFormat="1" ht="29.25" customHeight="1">
      <c r="A89" s="1021"/>
      <c r="B89" s="1024"/>
      <c r="C89" s="1027"/>
      <c r="D89" s="142" t="s">
        <v>6</v>
      </c>
      <c r="E89" s="374">
        <v>7589005</v>
      </c>
      <c r="F89" s="374">
        <v>7589005</v>
      </c>
      <c r="G89" s="376">
        <v>7589005</v>
      </c>
      <c r="H89" s="535">
        <v>7639008</v>
      </c>
      <c r="I89" s="535">
        <v>7639008</v>
      </c>
      <c r="J89" s="375"/>
      <c r="K89" s="375"/>
      <c r="L89" s="375"/>
      <c r="M89" s="376"/>
      <c r="N89" s="376"/>
      <c r="O89" s="376"/>
      <c r="P89" s="376"/>
      <c r="Q89" s="376"/>
      <c r="R89" s="376"/>
      <c r="S89" s="969"/>
      <c r="T89" s="535">
        <v>0</v>
      </c>
      <c r="U89" s="535">
        <v>4310876</v>
      </c>
      <c r="V89" s="535">
        <v>5202111</v>
      </c>
      <c r="W89" s="375"/>
      <c r="X89" s="375"/>
      <c r="Y89" s="375"/>
      <c r="Z89" s="376"/>
      <c r="AA89" s="376"/>
      <c r="AB89" s="376"/>
      <c r="AC89" s="376"/>
      <c r="AD89" s="376"/>
      <c r="AE89" s="376"/>
      <c r="AF89" s="969"/>
      <c r="AG89" s="1030"/>
      <c r="AH89" s="1033"/>
      <c r="AI89" s="1033"/>
      <c r="AJ89" s="1036"/>
      <c r="AK89" s="1027"/>
      <c r="AL89" s="1033"/>
      <c r="AM89" s="1033"/>
      <c r="AN89" s="1045"/>
      <c r="AO89" s="1045"/>
      <c r="AP89" s="1045"/>
      <c r="AQ89" s="1033"/>
      <c r="AR89" s="1042"/>
      <c r="AS89" s="1039"/>
      <c r="AT89" s="1042"/>
      <c r="AU89" s="1039"/>
      <c r="AV89" s="1042"/>
      <c r="AW89" s="1039"/>
      <c r="AX89" s="1045"/>
      <c r="AY89" s="1048"/>
    </row>
    <row r="90" spans="1:51" s="208" customFormat="1" ht="29.25" customHeight="1">
      <c r="A90" s="1021"/>
      <c r="B90" s="1024"/>
      <c r="C90" s="1027"/>
      <c r="D90" s="142" t="s">
        <v>68</v>
      </c>
      <c r="E90" s="146">
        <v>4</v>
      </c>
      <c r="F90" s="146">
        <v>4</v>
      </c>
      <c r="G90" s="96">
        <v>4</v>
      </c>
      <c r="H90" s="96">
        <v>4</v>
      </c>
      <c r="I90" s="96">
        <v>4</v>
      </c>
      <c r="J90" s="172"/>
      <c r="K90" s="172"/>
      <c r="L90" s="172"/>
      <c r="M90" s="96"/>
      <c r="N90" s="96"/>
      <c r="O90" s="172"/>
      <c r="P90" s="172"/>
      <c r="Q90" s="172"/>
      <c r="R90" s="378"/>
      <c r="S90" s="969"/>
      <c r="T90" s="96">
        <v>2</v>
      </c>
      <c r="U90" s="96">
        <v>4</v>
      </c>
      <c r="V90" s="96">
        <v>4</v>
      </c>
      <c r="W90" s="172"/>
      <c r="X90" s="172"/>
      <c r="Y90" s="172"/>
      <c r="Z90" s="96"/>
      <c r="AA90" s="96"/>
      <c r="AB90" s="172"/>
      <c r="AC90" s="172"/>
      <c r="AD90" s="376"/>
      <c r="AE90" s="376"/>
      <c r="AF90" s="969"/>
      <c r="AG90" s="1030"/>
      <c r="AH90" s="1033"/>
      <c r="AI90" s="1033"/>
      <c r="AJ90" s="1036"/>
      <c r="AK90" s="1027"/>
      <c r="AL90" s="1033"/>
      <c r="AM90" s="1033"/>
      <c r="AN90" s="1045"/>
      <c r="AO90" s="1045"/>
      <c r="AP90" s="1045"/>
      <c r="AQ90" s="1033"/>
      <c r="AR90" s="1042"/>
      <c r="AS90" s="1039"/>
      <c r="AT90" s="1042"/>
      <c r="AU90" s="1039"/>
      <c r="AV90" s="1042"/>
      <c r="AW90" s="1039"/>
      <c r="AX90" s="1045"/>
      <c r="AY90" s="1048"/>
    </row>
    <row r="91" spans="1:51" s="208" customFormat="1" ht="29.25" customHeight="1">
      <c r="A91" s="1021"/>
      <c r="B91" s="1024"/>
      <c r="C91" s="1027"/>
      <c r="D91" s="142" t="s">
        <v>7</v>
      </c>
      <c r="E91" s="146">
        <v>1224382</v>
      </c>
      <c r="F91" s="146">
        <v>1224382</v>
      </c>
      <c r="G91" s="96">
        <v>1224382</v>
      </c>
      <c r="H91" s="96">
        <v>1224382</v>
      </c>
      <c r="I91" s="96">
        <v>1224382</v>
      </c>
      <c r="J91" s="172"/>
      <c r="K91" s="172"/>
      <c r="L91" s="172"/>
      <c r="M91" s="96"/>
      <c r="N91" s="96"/>
      <c r="O91" s="172"/>
      <c r="P91" s="172"/>
      <c r="Q91" s="172"/>
      <c r="R91" s="378"/>
      <c r="S91" s="969"/>
      <c r="T91" s="96">
        <v>487388</v>
      </c>
      <c r="U91" s="96">
        <v>940220</v>
      </c>
      <c r="V91" s="96">
        <v>1124895</v>
      </c>
      <c r="W91" s="172"/>
      <c r="X91" s="172"/>
      <c r="Y91" s="172"/>
      <c r="Z91" s="96"/>
      <c r="AA91" s="96"/>
      <c r="AB91" s="172"/>
      <c r="AC91" s="172"/>
      <c r="AD91" s="376"/>
      <c r="AE91" s="376"/>
      <c r="AF91" s="969"/>
      <c r="AG91" s="1030"/>
      <c r="AH91" s="1033"/>
      <c r="AI91" s="1033"/>
      <c r="AJ91" s="1036"/>
      <c r="AK91" s="1027"/>
      <c r="AL91" s="1033"/>
      <c r="AM91" s="1033"/>
      <c r="AN91" s="1045"/>
      <c r="AO91" s="1045"/>
      <c r="AP91" s="1045"/>
      <c r="AQ91" s="1033"/>
      <c r="AR91" s="1042"/>
      <c r="AS91" s="1039"/>
      <c r="AT91" s="1042"/>
      <c r="AU91" s="1039"/>
      <c r="AV91" s="1042"/>
      <c r="AW91" s="1039"/>
      <c r="AX91" s="1045"/>
      <c r="AY91" s="1048"/>
    </row>
    <row r="92" spans="1:51" s="208" customFormat="1" ht="29.25" customHeight="1">
      <c r="A92" s="1021"/>
      <c r="B92" s="1024"/>
      <c r="C92" s="1027"/>
      <c r="D92" s="142" t="s">
        <v>69</v>
      </c>
      <c r="E92" s="174">
        <v>49</v>
      </c>
      <c r="F92" s="174">
        <v>49</v>
      </c>
      <c r="G92" s="175">
        <v>49</v>
      </c>
      <c r="H92" s="175">
        <v>49</v>
      </c>
      <c r="I92" s="175">
        <v>49</v>
      </c>
      <c r="J92" s="175"/>
      <c r="K92" s="175"/>
      <c r="L92" s="175"/>
      <c r="M92" s="175"/>
      <c r="N92" s="175"/>
      <c r="O92" s="175"/>
      <c r="P92" s="175"/>
      <c r="Q92" s="175"/>
      <c r="R92" s="379"/>
      <c r="S92" s="969"/>
      <c r="T92" s="175">
        <v>2</v>
      </c>
      <c r="U92" s="175">
        <v>6</v>
      </c>
      <c r="V92" s="175">
        <v>6</v>
      </c>
      <c r="W92" s="175"/>
      <c r="X92" s="175"/>
      <c r="Y92" s="175"/>
      <c r="Z92" s="175"/>
      <c r="AA92" s="175"/>
      <c r="AB92" s="175"/>
      <c r="AC92" s="175"/>
      <c r="AD92" s="175"/>
      <c r="AE92" s="175"/>
      <c r="AF92" s="969"/>
      <c r="AG92" s="1030"/>
      <c r="AH92" s="1033"/>
      <c r="AI92" s="1033"/>
      <c r="AJ92" s="1036"/>
      <c r="AK92" s="1027"/>
      <c r="AL92" s="1033"/>
      <c r="AM92" s="1033"/>
      <c r="AN92" s="1045"/>
      <c r="AO92" s="1045"/>
      <c r="AP92" s="1045"/>
      <c r="AQ92" s="1033"/>
      <c r="AR92" s="1042"/>
      <c r="AS92" s="1039"/>
      <c r="AT92" s="1042"/>
      <c r="AU92" s="1039"/>
      <c r="AV92" s="1042"/>
      <c r="AW92" s="1039"/>
      <c r="AX92" s="1045"/>
      <c r="AY92" s="1048"/>
    </row>
    <row r="93" spans="1:51" s="208" customFormat="1" ht="29.25" customHeight="1" thickBot="1">
      <c r="A93" s="1021"/>
      <c r="B93" s="1024"/>
      <c r="C93" s="1028"/>
      <c r="D93" s="150" t="s">
        <v>72</v>
      </c>
      <c r="E93" s="381">
        <v>8813387</v>
      </c>
      <c r="F93" s="381">
        <v>8813387</v>
      </c>
      <c r="G93" s="382">
        <v>8813387</v>
      </c>
      <c r="H93" s="536">
        <v>8863390</v>
      </c>
      <c r="I93" s="536">
        <v>8863390</v>
      </c>
      <c r="J93" s="382"/>
      <c r="K93" s="382"/>
      <c r="L93" s="382"/>
      <c r="M93" s="382"/>
      <c r="N93" s="382"/>
      <c r="O93" s="382"/>
      <c r="P93" s="382"/>
      <c r="Q93" s="382"/>
      <c r="R93" s="382"/>
      <c r="S93" s="970"/>
      <c r="T93" s="536">
        <v>487388</v>
      </c>
      <c r="U93" s="536">
        <v>5251096</v>
      </c>
      <c r="V93" s="536">
        <v>6327006</v>
      </c>
      <c r="W93" s="382"/>
      <c r="X93" s="382"/>
      <c r="Y93" s="382"/>
      <c r="Z93" s="382"/>
      <c r="AA93" s="382"/>
      <c r="AB93" s="382"/>
      <c r="AC93" s="382"/>
      <c r="AD93" s="382"/>
      <c r="AE93" s="382"/>
      <c r="AF93" s="970"/>
      <c r="AG93" s="1031"/>
      <c r="AH93" s="1034"/>
      <c r="AI93" s="1034"/>
      <c r="AJ93" s="1037"/>
      <c r="AK93" s="1028"/>
      <c r="AL93" s="1034"/>
      <c r="AM93" s="1034"/>
      <c r="AN93" s="1046"/>
      <c r="AO93" s="1046"/>
      <c r="AP93" s="1046"/>
      <c r="AQ93" s="1034"/>
      <c r="AR93" s="1043"/>
      <c r="AS93" s="1040"/>
      <c r="AT93" s="1043"/>
      <c r="AU93" s="1040"/>
      <c r="AV93" s="1043"/>
      <c r="AW93" s="1040"/>
      <c r="AX93" s="1046"/>
      <c r="AY93" s="1049"/>
    </row>
    <row r="94" spans="1:51" s="208" customFormat="1" ht="29.25" customHeight="1">
      <c r="A94" s="1021"/>
      <c r="B94" s="1024"/>
      <c r="C94" s="1026" t="s">
        <v>326</v>
      </c>
      <c r="D94" s="141" t="s">
        <v>67</v>
      </c>
      <c r="E94" s="410">
        <v>30</v>
      </c>
      <c r="F94" s="410">
        <v>30</v>
      </c>
      <c r="G94" s="560">
        <v>30</v>
      </c>
      <c r="H94" s="144">
        <v>30</v>
      </c>
      <c r="I94" s="144">
        <v>30</v>
      </c>
      <c r="J94" s="144"/>
      <c r="K94" s="144"/>
      <c r="L94" s="144"/>
      <c r="M94" s="144"/>
      <c r="N94" s="144"/>
      <c r="O94" s="144"/>
      <c r="P94" s="144"/>
      <c r="Q94" s="144"/>
      <c r="R94" s="372"/>
      <c r="S94" s="968"/>
      <c r="T94" s="144">
        <v>0</v>
      </c>
      <c r="U94" s="144">
        <v>1</v>
      </c>
      <c r="V94" s="144">
        <v>1</v>
      </c>
      <c r="W94" s="144"/>
      <c r="X94" s="144"/>
      <c r="Y94" s="144"/>
      <c r="Z94" s="144"/>
      <c r="AA94" s="144"/>
      <c r="AB94" s="144"/>
      <c r="AC94" s="144"/>
      <c r="AD94" s="144"/>
      <c r="AE94" s="144"/>
      <c r="AF94" s="968"/>
      <c r="AG94" s="1029" t="s">
        <v>326</v>
      </c>
      <c r="AH94" s="1032" t="s">
        <v>303</v>
      </c>
      <c r="AI94" s="1032" t="s">
        <v>303</v>
      </c>
      <c r="AJ94" s="1035" t="s">
        <v>503</v>
      </c>
      <c r="AK94" s="1026" t="s">
        <v>326</v>
      </c>
      <c r="AL94" s="1032" t="s">
        <v>303</v>
      </c>
      <c r="AM94" s="1032" t="s">
        <v>441</v>
      </c>
      <c r="AN94" s="1044">
        <v>83774.075926396676</v>
      </c>
      <c r="AO94" s="1044">
        <v>40067.78068112809</v>
      </c>
      <c r="AP94" s="1044">
        <v>43706.295245268586</v>
      </c>
      <c r="AQ94" s="1032" t="s">
        <v>303</v>
      </c>
      <c r="AR94" s="1041" t="s">
        <v>336</v>
      </c>
      <c r="AS94" s="1038">
        <v>83774.075926396676</v>
      </c>
      <c r="AT94" s="1041" t="s">
        <v>336</v>
      </c>
      <c r="AU94" s="1038">
        <v>83774.075926396676</v>
      </c>
      <c r="AV94" s="1041" t="s">
        <v>337</v>
      </c>
      <c r="AW94" s="1038">
        <v>83774.075926396676</v>
      </c>
      <c r="AX94" s="1044">
        <v>83774.075926396676</v>
      </c>
      <c r="AY94" s="1047"/>
    </row>
    <row r="95" spans="1:51" s="208" customFormat="1" ht="29.25" customHeight="1">
      <c r="A95" s="1021"/>
      <c r="B95" s="1024"/>
      <c r="C95" s="1027"/>
      <c r="D95" s="142" t="s">
        <v>6</v>
      </c>
      <c r="E95" s="374">
        <v>5059336</v>
      </c>
      <c r="F95" s="374">
        <v>5059336</v>
      </c>
      <c r="G95" s="376">
        <v>5059336</v>
      </c>
      <c r="H95" s="535">
        <v>5092672</v>
      </c>
      <c r="I95" s="535">
        <v>5092672</v>
      </c>
      <c r="J95" s="375"/>
      <c r="K95" s="375"/>
      <c r="L95" s="375"/>
      <c r="M95" s="376"/>
      <c r="N95" s="376"/>
      <c r="O95" s="376"/>
      <c r="P95" s="376"/>
      <c r="Q95" s="376"/>
      <c r="R95" s="376"/>
      <c r="S95" s="969"/>
      <c r="T95" s="535">
        <v>0</v>
      </c>
      <c r="U95" s="535">
        <v>2155438</v>
      </c>
      <c r="V95" s="535">
        <v>2601056</v>
      </c>
      <c r="W95" s="375"/>
      <c r="X95" s="375"/>
      <c r="Y95" s="375"/>
      <c r="Z95" s="376"/>
      <c r="AA95" s="376"/>
      <c r="AB95" s="376"/>
      <c r="AC95" s="376"/>
      <c r="AD95" s="376"/>
      <c r="AE95" s="376"/>
      <c r="AF95" s="969"/>
      <c r="AG95" s="1030"/>
      <c r="AH95" s="1033"/>
      <c r="AI95" s="1033"/>
      <c r="AJ95" s="1036"/>
      <c r="AK95" s="1027"/>
      <c r="AL95" s="1033"/>
      <c r="AM95" s="1033"/>
      <c r="AN95" s="1045"/>
      <c r="AO95" s="1045"/>
      <c r="AP95" s="1045"/>
      <c r="AQ95" s="1033"/>
      <c r="AR95" s="1042"/>
      <c r="AS95" s="1039"/>
      <c r="AT95" s="1042"/>
      <c r="AU95" s="1039"/>
      <c r="AV95" s="1042"/>
      <c r="AW95" s="1039"/>
      <c r="AX95" s="1045"/>
      <c r="AY95" s="1048"/>
    </row>
    <row r="96" spans="1:51" s="208" customFormat="1" ht="29.25" customHeight="1">
      <c r="A96" s="1021"/>
      <c r="B96" s="1024"/>
      <c r="C96" s="1027"/>
      <c r="D96" s="142" t="s">
        <v>68</v>
      </c>
      <c r="E96" s="146">
        <v>3</v>
      </c>
      <c r="F96" s="146">
        <v>3</v>
      </c>
      <c r="G96" s="96">
        <v>3</v>
      </c>
      <c r="H96" s="96">
        <v>3</v>
      </c>
      <c r="I96" s="96">
        <v>3</v>
      </c>
      <c r="J96" s="172"/>
      <c r="K96" s="172"/>
      <c r="L96" s="172"/>
      <c r="M96" s="96"/>
      <c r="N96" s="96"/>
      <c r="O96" s="172"/>
      <c r="P96" s="172"/>
      <c r="Q96" s="172"/>
      <c r="R96" s="378"/>
      <c r="S96" s="969"/>
      <c r="T96" s="96">
        <v>1</v>
      </c>
      <c r="U96" s="96">
        <v>2</v>
      </c>
      <c r="V96" s="96">
        <v>3</v>
      </c>
      <c r="W96" s="172"/>
      <c r="X96" s="172"/>
      <c r="Y96" s="172"/>
      <c r="Z96" s="96"/>
      <c r="AA96" s="96"/>
      <c r="AB96" s="172"/>
      <c r="AC96" s="172"/>
      <c r="AD96" s="376"/>
      <c r="AE96" s="376"/>
      <c r="AF96" s="969"/>
      <c r="AG96" s="1030"/>
      <c r="AH96" s="1033"/>
      <c r="AI96" s="1033"/>
      <c r="AJ96" s="1036"/>
      <c r="AK96" s="1027"/>
      <c r="AL96" s="1033"/>
      <c r="AM96" s="1033"/>
      <c r="AN96" s="1045"/>
      <c r="AO96" s="1045"/>
      <c r="AP96" s="1045"/>
      <c r="AQ96" s="1033"/>
      <c r="AR96" s="1042"/>
      <c r="AS96" s="1039"/>
      <c r="AT96" s="1042"/>
      <c r="AU96" s="1039"/>
      <c r="AV96" s="1042"/>
      <c r="AW96" s="1039"/>
      <c r="AX96" s="1045"/>
      <c r="AY96" s="1048"/>
    </row>
    <row r="97" spans="1:51" s="208" customFormat="1" ht="29.25" customHeight="1">
      <c r="A97" s="1021"/>
      <c r="B97" s="1024"/>
      <c r="C97" s="1027"/>
      <c r="D97" s="142" t="s">
        <v>7</v>
      </c>
      <c r="E97" s="146">
        <v>816255</v>
      </c>
      <c r="F97" s="146">
        <v>816255</v>
      </c>
      <c r="G97" s="96">
        <v>816255</v>
      </c>
      <c r="H97" s="96">
        <v>816255</v>
      </c>
      <c r="I97" s="96">
        <v>816255</v>
      </c>
      <c r="J97" s="172"/>
      <c r="K97" s="172"/>
      <c r="L97" s="172"/>
      <c r="M97" s="96"/>
      <c r="N97" s="96"/>
      <c r="O97" s="172"/>
      <c r="P97" s="172"/>
      <c r="Q97" s="172"/>
      <c r="R97" s="378"/>
      <c r="S97" s="969"/>
      <c r="T97" s="96">
        <v>243694</v>
      </c>
      <c r="U97" s="96">
        <v>470110</v>
      </c>
      <c r="V97" s="96">
        <v>843671</v>
      </c>
      <c r="W97" s="172"/>
      <c r="X97" s="172"/>
      <c r="Y97" s="172"/>
      <c r="Z97" s="96"/>
      <c r="AA97" s="96"/>
      <c r="AB97" s="172"/>
      <c r="AC97" s="172"/>
      <c r="AD97" s="376"/>
      <c r="AE97" s="376"/>
      <c r="AF97" s="969"/>
      <c r="AG97" s="1030"/>
      <c r="AH97" s="1033"/>
      <c r="AI97" s="1033"/>
      <c r="AJ97" s="1036"/>
      <c r="AK97" s="1027"/>
      <c r="AL97" s="1033"/>
      <c r="AM97" s="1033"/>
      <c r="AN97" s="1045"/>
      <c r="AO97" s="1045"/>
      <c r="AP97" s="1045"/>
      <c r="AQ97" s="1033"/>
      <c r="AR97" s="1042"/>
      <c r="AS97" s="1039"/>
      <c r="AT97" s="1042"/>
      <c r="AU97" s="1039"/>
      <c r="AV97" s="1042"/>
      <c r="AW97" s="1039"/>
      <c r="AX97" s="1045"/>
      <c r="AY97" s="1048"/>
    </row>
    <row r="98" spans="1:51" s="208" customFormat="1" ht="29.25" customHeight="1">
      <c r="A98" s="1021"/>
      <c r="B98" s="1024"/>
      <c r="C98" s="1027"/>
      <c r="D98" s="142" t="s">
        <v>69</v>
      </c>
      <c r="E98" s="174">
        <v>33</v>
      </c>
      <c r="F98" s="174">
        <v>33</v>
      </c>
      <c r="G98" s="175">
        <v>33</v>
      </c>
      <c r="H98" s="175">
        <v>33</v>
      </c>
      <c r="I98" s="175">
        <v>33</v>
      </c>
      <c r="J98" s="175"/>
      <c r="K98" s="175"/>
      <c r="L98" s="175"/>
      <c r="M98" s="175"/>
      <c r="N98" s="175"/>
      <c r="O98" s="175"/>
      <c r="P98" s="175"/>
      <c r="Q98" s="175"/>
      <c r="R98" s="379"/>
      <c r="S98" s="969"/>
      <c r="T98" s="175">
        <v>1</v>
      </c>
      <c r="U98" s="175">
        <v>3</v>
      </c>
      <c r="V98" s="175">
        <v>4</v>
      </c>
      <c r="W98" s="175"/>
      <c r="X98" s="175"/>
      <c r="Y98" s="175"/>
      <c r="Z98" s="175"/>
      <c r="AA98" s="175"/>
      <c r="AB98" s="175"/>
      <c r="AC98" s="175"/>
      <c r="AD98" s="175"/>
      <c r="AE98" s="175"/>
      <c r="AF98" s="969"/>
      <c r="AG98" s="1030"/>
      <c r="AH98" s="1033"/>
      <c r="AI98" s="1033"/>
      <c r="AJ98" s="1036"/>
      <c r="AK98" s="1027"/>
      <c r="AL98" s="1033"/>
      <c r="AM98" s="1033"/>
      <c r="AN98" s="1045"/>
      <c r="AO98" s="1045"/>
      <c r="AP98" s="1045"/>
      <c r="AQ98" s="1033"/>
      <c r="AR98" s="1042"/>
      <c r="AS98" s="1039"/>
      <c r="AT98" s="1042"/>
      <c r="AU98" s="1039"/>
      <c r="AV98" s="1042"/>
      <c r="AW98" s="1039"/>
      <c r="AX98" s="1045"/>
      <c r="AY98" s="1048"/>
    </row>
    <row r="99" spans="1:51" s="208" customFormat="1" ht="29.25" customHeight="1" thickBot="1">
      <c r="A99" s="1021"/>
      <c r="B99" s="1024"/>
      <c r="C99" s="1028"/>
      <c r="D99" s="150" t="s">
        <v>72</v>
      </c>
      <c r="E99" s="381">
        <v>5875591</v>
      </c>
      <c r="F99" s="381">
        <v>5875591</v>
      </c>
      <c r="G99" s="382">
        <v>5875591</v>
      </c>
      <c r="H99" s="536">
        <v>5908927</v>
      </c>
      <c r="I99" s="536">
        <v>5908927</v>
      </c>
      <c r="J99" s="382"/>
      <c r="K99" s="382"/>
      <c r="L99" s="382"/>
      <c r="M99" s="382"/>
      <c r="N99" s="382"/>
      <c r="O99" s="382"/>
      <c r="P99" s="382"/>
      <c r="Q99" s="382"/>
      <c r="R99" s="382"/>
      <c r="S99" s="970"/>
      <c r="T99" s="536">
        <v>243694</v>
      </c>
      <c r="U99" s="536">
        <v>2625548</v>
      </c>
      <c r="V99" s="536">
        <v>3444727</v>
      </c>
      <c r="W99" s="382"/>
      <c r="X99" s="382"/>
      <c r="Y99" s="382"/>
      <c r="Z99" s="382"/>
      <c r="AA99" s="382"/>
      <c r="AB99" s="382"/>
      <c r="AC99" s="382"/>
      <c r="AD99" s="382"/>
      <c r="AE99" s="382"/>
      <c r="AF99" s="970"/>
      <c r="AG99" s="1031"/>
      <c r="AH99" s="1034"/>
      <c r="AI99" s="1034"/>
      <c r="AJ99" s="1037"/>
      <c r="AK99" s="1028"/>
      <c r="AL99" s="1034"/>
      <c r="AM99" s="1034"/>
      <c r="AN99" s="1046"/>
      <c r="AO99" s="1046"/>
      <c r="AP99" s="1046"/>
      <c r="AQ99" s="1034"/>
      <c r="AR99" s="1043"/>
      <c r="AS99" s="1040"/>
      <c r="AT99" s="1043"/>
      <c r="AU99" s="1040"/>
      <c r="AV99" s="1043"/>
      <c r="AW99" s="1040"/>
      <c r="AX99" s="1046"/>
      <c r="AY99" s="1049"/>
    </row>
    <row r="100" spans="1:51" s="208" customFormat="1" ht="29.25" customHeight="1">
      <c r="A100" s="1021"/>
      <c r="B100" s="1024"/>
      <c r="C100" s="1026" t="s">
        <v>327</v>
      </c>
      <c r="D100" s="141" t="s">
        <v>67</v>
      </c>
      <c r="E100" s="410">
        <v>114</v>
      </c>
      <c r="F100" s="410">
        <v>114</v>
      </c>
      <c r="G100" s="560">
        <v>114</v>
      </c>
      <c r="H100" s="144">
        <v>114</v>
      </c>
      <c r="I100" s="144">
        <v>114</v>
      </c>
      <c r="J100" s="144"/>
      <c r="K100" s="144"/>
      <c r="L100" s="144"/>
      <c r="M100" s="144"/>
      <c r="N100" s="144"/>
      <c r="O100" s="144"/>
      <c r="P100" s="144"/>
      <c r="Q100" s="144"/>
      <c r="R100" s="372"/>
      <c r="S100" s="968"/>
      <c r="T100" s="144">
        <v>0</v>
      </c>
      <c r="U100" s="144">
        <v>5</v>
      </c>
      <c r="V100" s="144">
        <v>6</v>
      </c>
      <c r="W100" s="144"/>
      <c r="X100" s="144"/>
      <c r="Y100" s="144"/>
      <c r="Z100" s="144"/>
      <c r="AA100" s="144"/>
      <c r="AB100" s="144"/>
      <c r="AC100" s="144"/>
      <c r="AD100" s="144"/>
      <c r="AE100" s="144"/>
      <c r="AF100" s="968"/>
      <c r="AG100" s="1029" t="s">
        <v>327</v>
      </c>
      <c r="AH100" s="1032" t="s">
        <v>303</v>
      </c>
      <c r="AI100" s="1032" t="s">
        <v>303</v>
      </c>
      <c r="AJ100" s="1035" t="s">
        <v>503</v>
      </c>
      <c r="AK100" s="1026" t="s">
        <v>327</v>
      </c>
      <c r="AL100" s="1032" t="s">
        <v>303</v>
      </c>
      <c r="AM100" s="1032" t="s">
        <v>441</v>
      </c>
      <c r="AN100" s="1044">
        <v>254468.54850706516</v>
      </c>
      <c r="AO100" s="1044">
        <v>120116.09417690006</v>
      </c>
      <c r="AP100" s="1044">
        <v>134352.45433016508</v>
      </c>
      <c r="AQ100" s="1032" t="s">
        <v>303</v>
      </c>
      <c r="AR100" s="1041" t="s">
        <v>336</v>
      </c>
      <c r="AS100" s="1038">
        <v>254468.54850706516</v>
      </c>
      <c r="AT100" s="1041" t="s">
        <v>336</v>
      </c>
      <c r="AU100" s="1038">
        <v>254468.54850706516</v>
      </c>
      <c r="AV100" s="1041" t="s">
        <v>337</v>
      </c>
      <c r="AW100" s="1038">
        <v>254468.54850706516</v>
      </c>
      <c r="AX100" s="1044">
        <v>254468.54850706516</v>
      </c>
      <c r="AY100" s="1047"/>
    </row>
    <row r="101" spans="1:51" s="208" customFormat="1" ht="29.25" customHeight="1">
      <c r="A101" s="1021"/>
      <c r="B101" s="1024"/>
      <c r="C101" s="1027"/>
      <c r="D101" s="142" t="s">
        <v>6</v>
      </c>
      <c r="E101" s="374">
        <v>19225478</v>
      </c>
      <c r="F101" s="374">
        <v>19225478</v>
      </c>
      <c r="G101" s="376">
        <v>19225478</v>
      </c>
      <c r="H101" s="535">
        <v>19352153</v>
      </c>
      <c r="I101" s="535">
        <v>19352153</v>
      </c>
      <c r="J101" s="375"/>
      <c r="K101" s="375"/>
      <c r="L101" s="375"/>
      <c r="M101" s="376"/>
      <c r="N101" s="376"/>
      <c r="O101" s="376"/>
      <c r="P101" s="376"/>
      <c r="Q101" s="376"/>
      <c r="R101" s="376"/>
      <c r="S101" s="969"/>
      <c r="T101" s="535">
        <v>0</v>
      </c>
      <c r="U101" s="535">
        <v>10777190</v>
      </c>
      <c r="V101" s="535">
        <v>15606334</v>
      </c>
      <c r="W101" s="375"/>
      <c r="X101" s="375"/>
      <c r="Y101" s="375"/>
      <c r="Z101" s="376"/>
      <c r="AA101" s="376"/>
      <c r="AB101" s="376"/>
      <c r="AC101" s="376"/>
      <c r="AD101" s="376"/>
      <c r="AE101" s="376"/>
      <c r="AF101" s="969"/>
      <c r="AG101" s="1030"/>
      <c r="AH101" s="1033"/>
      <c r="AI101" s="1033"/>
      <c r="AJ101" s="1036"/>
      <c r="AK101" s="1027"/>
      <c r="AL101" s="1033"/>
      <c r="AM101" s="1033"/>
      <c r="AN101" s="1045"/>
      <c r="AO101" s="1045"/>
      <c r="AP101" s="1045"/>
      <c r="AQ101" s="1033"/>
      <c r="AR101" s="1042"/>
      <c r="AS101" s="1039"/>
      <c r="AT101" s="1042"/>
      <c r="AU101" s="1039"/>
      <c r="AV101" s="1042"/>
      <c r="AW101" s="1039"/>
      <c r="AX101" s="1045"/>
      <c r="AY101" s="1048"/>
    </row>
    <row r="102" spans="1:51" s="208" customFormat="1" ht="29.25" customHeight="1">
      <c r="A102" s="1021"/>
      <c r="B102" s="1024"/>
      <c r="C102" s="1027"/>
      <c r="D102" s="142" t="s">
        <v>68</v>
      </c>
      <c r="E102" s="146">
        <v>9</v>
      </c>
      <c r="F102" s="146">
        <v>9</v>
      </c>
      <c r="G102" s="96">
        <v>9</v>
      </c>
      <c r="H102" s="96">
        <v>9</v>
      </c>
      <c r="I102" s="96">
        <v>9</v>
      </c>
      <c r="J102" s="172"/>
      <c r="K102" s="172"/>
      <c r="L102" s="172"/>
      <c r="M102" s="96"/>
      <c r="N102" s="96"/>
      <c r="O102" s="172"/>
      <c r="P102" s="172"/>
      <c r="Q102" s="172"/>
      <c r="R102" s="378"/>
      <c r="S102" s="969"/>
      <c r="T102" s="96">
        <v>5</v>
      </c>
      <c r="U102" s="96">
        <v>9</v>
      </c>
      <c r="V102" s="96">
        <v>9</v>
      </c>
      <c r="W102" s="172"/>
      <c r="X102" s="172"/>
      <c r="Y102" s="172"/>
      <c r="Z102" s="96"/>
      <c r="AA102" s="96"/>
      <c r="AB102" s="172"/>
      <c r="AC102" s="172"/>
      <c r="AD102" s="376"/>
      <c r="AE102" s="376"/>
      <c r="AF102" s="969"/>
      <c r="AG102" s="1030"/>
      <c r="AH102" s="1033"/>
      <c r="AI102" s="1033"/>
      <c r="AJ102" s="1036"/>
      <c r="AK102" s="1027"/>
      <c r="AL102" s="1033"/>
      <c r="AM102" s="1033"/>
      <c r="AN102" s="1045"/>
      <c r="AO102" s="1045"/>
      <c r="AP102" s="1045"/>
      <c r="AQ102" s="1033"/>
      <c r="AR102" s="1042"/>
      <c r="AS102" s="1039"/>
      <c r="AT102" s="1042"/>
      <c r="AU102" s="1039"/>
      <c r="AV102" s="1042"/>
      <c r="AW102" s="1039"/>
      <c r="AX102" s="1045"/>
      <c r="AY102" s="1048"/>
    </row>
    <row r="103" spans="1:51" s="208" customFormat="1" ht="29.25" customHeight="1">
      <c r="A103" s="1021"/>
      <c r="B103" s="1024"/>
      <c r="C103" s="1027"/>
      <c r="D103" s="142" t="s">
        <v>7</v>
      </c>
      <c r="E103" s="146">
        <v>3060955</v>
      </c>
      <c r="F103" s="146">
        <v>3060955</v>
      </c>
      <c r="G103" s="96">
        <v>3060955</v>
      </c>
      <c r="H103" s="96">
        <v>3060955</v>
      </c>
      <c r="I103" s="96">
        <v>3060955</v>
      </c>
      <c r="J103" s="172"/>
      <c r="K103" s="172"/>
      <c r="L103" s="172"/>
      <c r="M103" s="96"/>
      <c r="N103" s="96"/>
      <c r="O103" s="172"/>
      <c r="P103" s="172"/>
      <c r="Q103" s="172"/>
      <c r="R103" s="378"/>
      <c r="S103" s="969"/>
      <c r="T103" s="96">
        <v>1218470</v>
      </c>
      <c r="U103" s="96">
        <v>2115495</v>
      </c>
      <c r="V103" s="96">
        <v>2531013</v>
      </c>
      <c r="W103" s="172"/>
      <c r="X103" s="172"/>
      <c r="Y103" s="172"/>
      <c r="Z103" s="96"/>
      <c r="AA103" s="96"/>
      <c r="AB103" s="172"/>
      <c r="AC103" s="172"/>
      <c r="AD103" s="376"/>
      <c r="AE103" s="376"/>
      <c r="AF103" s="969"/>
      <c r="AG103" s="1030"/>
      <c r="AH103" s="1033"/>
      <c r="AI103" s="1033"/>
      <c r="AJ103" s="1036"/>
      <c r="AK103" s="1027"/>
      <c r="AL103" s="1033"/>
      <c r="AM103" s="1033"/>
      <c r="AN103" s="1045"/>
      <c r="AO103" s="1045"/>
      <c r="AP103" s="1045"/>
      <c r="AQ103" s="1033"/>
      <c r="AR103" s="1042"/>
      <c r="AS103" s="1039"/>
      <c r="AT103" s="1042"/>
      <c r="AU103" s="1039"/>
      <c r="AV103" s="1042"/>
      <c r="AW103" s="1039"/>
      <c r="AX103" s="1045"/>
      <c r="AY103" s="1048"/>
    </row>
    <row r="104" spans="1:51" s="208" customFormat="1" ht="29.25" customHeight="1">
      <c r="A104" s="1021"/>
      <c r="B104" s="1024"/>
      <c r="C104" s="1027"/>
      <c r="D104" s="142" t="s">
        <v>69</v>
      </c>
      <c r="E104" s="174">
        <v>123</v>
      </c>
      <c r="F104" s="174">
        <v>123</v>
      </c>
      <c r="G104" s="175">
        <v>123</v>
      </c>
      <c r="H104" s="175">
        <v>123</v>
      </c>
      <c r="I104" s="175">
        <v>123</v>
      </c>
      <c r="J104" s="175"/>
      <c r="K104" s="175"/>
      <c r="L104" s="175"/>
      <c r="M104" s="175"/>
      <c r="N104" s="175"/>
      <c r="O104" s="175"/>
      <c r="P104" s="175"/>
      <c r="Q104" s="175"/>
      <c r="R104" s="379"/>
      <c r="S104" s="969"/>
      <c r="T104" s="175">
        <v>5</v>
      </c>
      <c r="U104" s="175">
        <v>14</v>
      </c>
      <c r="V104" s="175">
        <v>15</v>
      </c>
      <c r="W104" s="175"/>
      <c r="X104" s="175"/>
      <c r="Y104" s="175"/>
      <c r="Z104" s="175"/>
      <c r="AA104" s="175"/>
      <c r="AB104" s="175"/>
      <c r="AC104" s="175"/>
      <c r="AD104" s="175"/>
      <c r="AE104" s="175"/>
      <c r="AF104" s="969"/>
      <c r="AG104" s="1030"/>
      <c r="AH104" s="1033"/>
      <c r="AI104" s="1033"/>
      <c r="AJ104" s="1036"/>
      <c r="AK104" s="1027"/>
      <c r="AL104" s="1033"/>
      <c r="AM104" s="1033"/>
      <c r="AN104" s="1045"/>
      <c r="AO104" s="1045"/>
      <c r="AP104" s="1045"/>
      <c r="AQ104" s="1033"/>
      <c r="AR104" s="1042"/>
      <c r="AS104" s="1039"/>
      <c r="AT104" s="1042"/>
      <c r="AU104" s="1039"/>
      <c r="AV104" s="1042"/>
      <c r="AW104" s="1039"/>
      <c r="AX104" s="1045"/>
      <c r="AY104" s="1048"/>
    </row>
    <row r="105" spans="1:51" s="208" customFormat="1" ht="29.25" customHeight="1" thickBot="1">
      <c r="A105" s="1021"/>
      <c r="B105" s="1024"/>
      <c r="C105" s="1028"/>
      <c r="D105" s="150" t="s">
        <v>72</v>
      </c>
      <c r="E105" s="381">
        <v>22286433</v>
      </c>
      <c r="F105" s="381">
        <v>22286433</v>
      </c>
      <c r="G105" s="382">
        <v>22286433</v>
      </c>
      <c r="H105" s="536">
        <v>22413108</v>
      </c>
      <c r="I105" s="536">
        <v>22413108</v>
      </c>
      <c r="J105" s="382"/>
      <c r="K105" s="382"/>
      <c r="L105" s="382"/>
      <c r="M105" s="382"/>
      <c r="N105" s="382"/>
      <c r="O105" s="382"/>
      <c r="P105" s="382"/>
      <c r="Q105" s="382"/>
      <c r="R105" s="382"/>
      <c r="S105" s="970"/>
      <c r="T105" s="536">
        <v>1218470</v>
      </c>
      <c r="U105" s="536">
        <v>12892685</v>
      </c>
      <c r="V105" s="536">
        <v>18137347</v>
      </c>
      <c r="W105" s="382"/>
      <c r="X105" s="382"/>
      <c r="Y105" s="382"/>
      <c r="Z105" s="382"/>
      <c r="AA105" s="382"/>
      <c r="AB105" s="382"/>
      <c r="AC105" s="382"/>
      <c r="AD105" s="382"/>
      <c r="AE105" s="382"/>
      <c r="AF105" s="970"/>
      <c r="AG105" s="1031"/>
      <c r="AH105" s="1034"/>
      <c r="AI105" s="1034"/>
      <c r="AJ105" s="1037"/>
      <c r="AK105" s="1028"/>
      <c r="AL105" s="1034"/>
      <c r="AM105" s="1034"/>
      <c r="AN105" s="1046"/>
      <c r="AO105" s="1046"/>
      <c r="AP105" s="1046"/>
      <c r="AQ105" s="1034"/>
      <c r="AR105" s="1043"/>
      <c r="AS105" s="1040"/>
      <c r="AT105" s="1043"/>
      <c r="AU105" s="1040"/>
      <c r="AV105" s="1043"/>
      <c r="AW105" s="1040"/>
      <c r="AX105" s="1046"/>
      <c r="AY105" s="1049"/>
    </row>
    <row r="106" spans="1:51" s="208" customFormat="1" ht="29.25" customHeight="1">
      <c r="A106" s="1021"/>
      <c r="B106" s="1024"/>
      <c r="C106" s="1026" t="s">
        <v>328</v>
      </c>
      <c r="D106" s="141" t="s">
        <v>67</v>
      </c>
      <c r="E106" s="410">
        <v>91</v>
      </c>
      <c r="F106" s="410">
        <v>91</v>
      </c>
      <c r="G106" s="560">
        <v>91</v>
      </c>
      <c r="H106" s="144">
        <v>91</v>
      </c>
      <c r="I106" s="144">
        <v>91</v>
      </c>
      <c r="J106" s="144"/>
      <c r="K106" s="144"/>
      <c r="L106" s="144"/>
      <c r="M106" s="144"/>
      <c r="N106" s="144"/>
      <c r="O106" s="144"/>
      <c r="P106" s="144"/>
      <c r="Q106" s="144"/>
      <c r="R106" s="372"/>
      <c r="S106" s="968"/>
      <c r="T106" s="144">
        <v>0</v>
      </c>
      <c r="U106" s="144">
        <v>4</v>
      </c>
      <c r="V106" s="144">
        <v>4</v>
      </c>
      <c r="W106" s="144"/>
      <c r="X106" s="144"/>
      <c r="Y106" s="144"/>
      <c r="Z106" s="144"/>
      <c r="AA106" s="144"/>
      <c r="AB106" s="144"/>
      <c r="AC106" s="144"/>
      <c r="AD106" s="144"/>
      <c r="AE106" s="144"/>
      <c r="AF106" s="968"/>
      <c r="AG106" s="1029" t="s">
        <v>328</v>
      </c>
      <c r="AH106" s="1032" t="s">
        <v>303</v>
      </c>
      <c r="AI106" s="1032" t="s">
        <v>303</v>
      </c>
      <c r="AJ106" s="1035" t="s">
        <v>503</v>
      </c>
      <c r="AK106" s="1026" t="s">
        <v>328</v>
      </c>
      <c r="AL106" s="1032" t="s">
        <v>303</v>
      </c>
      <c r="AM106" s="1032" t="s">
        <v>441</v>
      </c>
      <c r="AN106" s="1044">
        <v>18918.458443480373</v>
      </c>
      <c r="AO106" s="1044">
        <v>9672.2722137930232</v>
      </c>
      <c r="AP106" s="1044">
        <v>9246.1862296873496</v>
      </c>
      <c r="AQ106" s="1032" t="s">
        <v>303</v>
      </c>
      <c r="AR106" s="1041" t="s">
        <v>336</v>
      </c>
      <c r="AS106" s="1038">
        <v>18918.458443480373</v>
      </c>
      <c r="AT106" s="1041" t="s">
        <v>336</v>
      </c>
      <c r="AU106" s="1038">
        <v>18918.458443480373</v>
      </c>
      <c r="AV106" s="1041" t="s">
        <v>337</v>
      </c>
      <c r="AW106" s="1038">
        <v>18918.458443480373</v>
      </c>
      <c r="AX106" s="1044">
        <v>18918.458443480373</v>
      </c>
      <c r="AY106" s="1047"/>
    </row>
    <row r="107" spans="1:51" s="208" customFormat="1" ht="29.25" customHeight="1">
      <c r="A107" s="1021"/>
      <c r="B107" s="1024"/>
      <c r="C107" s="1027"/>
      <c r="D107" s="142" t="s">
        <v>6</v>
      </c>
      <c r="E107" s="374">
        <v>15346654</v>
      </c>
      <c r="F107" s="374">
        <v>15346654</v>
      </c>
      <c r="G107" s="376">
        <v>15346654</v>
      </c>
      <c r="H107" s="535">
        <v>15447771</v>
      </c>
      <c r="I107" s="535">
        <v>15447771</v>
      </c>
      <c r="J107" s="375"/>
      <c r="K107" s="375"/>
      <c r="L107" s="375"/>
      <c r="M107" s="376"/>
      <c r="N107" s="376"/>
      <c r="O107" s="376"/>
      <c r="P107" s="376"/>
      <c r="Q107" s="376"/>
      <c r="R107" s="376"/>
      <c r="S107" s="969"/>
      <c r="T107" s="535">
        <v>0</v>
      </c>
      <c r="U107" s="535">
        <v>8621752</v>
      </c>
      <c r="V107" s="535">
        <v>10404222</v>
      </c>
      <c r="W107" s="375"/>
      <c r="X107" s="375"/>
      <c r="Y107" s="375"/>
      <c r="Z107" s="376"/>
      <c r="AA107" s="376"/>
      <c r="AB107" s="376"/>
      <c r="AC107" s="376"/>
      <c r="AD107" s="376"/>
      <c r="AE107" s="376"/>
      <c r="AF107" s="969"/>
      <c r="AG107" s="1030"/>
      <c r="AH107" s="1033"/>
      <c r="AI107" s="1033"/>
      <c r="AJ107" s="1036"/>
      <c r="AK107" s="1027"/>
      <c r="AL107" s="1033"/>
      <c r="AM107" s="1033"/>
      <c r="AN107" s="1045"/>
      <c r="AO107" s="1045"/>
      <c r="AP107" s="1045"/>
      <c r="AQ107" s="1033"/>
      <c r="AR107" s="1042"/>
      <c r="AS107" s="1039"/>
      <c r="AT107" s="1042"/>
      <c r="AU107" s="1039"/>
      <c r="AV107" s="1042"/>
      <c r="AW107" s="1039"/>
      <c r="AX107" s="1045"/>
      <c r="AY107" s="1048"/>
    </row>
    <row r="108" spans="1:51" s="208" customFormat="1" ht="29.25" customHeight="1">
      <c r="A108" s="1021"/>
      <c r="B108" s="1024"/>
      <c r="C108" s="1027"/>
      <c r="D108" s="142" t="s">
        <v>68</v>
      </c>
      <c r="E108" s="146">
        <v>8</v>
      </c>
      <c r="F108" s="146">
        <v>8</v>
      </c>
      <c r="G108" s="96">
        <v>8</v>
      </c>
      <c r="H108" s="96">
        <v>8</v>
      </c>
      <c r="I108" s="96">
        <v>8</v>
      </c>
      <c r="J108" s="172"/>
      <c r="K108" s="172"/>
      <c r="L108" s="172"/>
      <c r="M108" s="96"/>
      <c r="N108" s="96"/>
      <c r="O108" s="172"/>
      <c r="P108" s="172"/>
      <c r="Q108" s="172"/>
      <c r="R108" s="378"/>
      <c r="S108" s="969"/>
      <c r="T108" s="96">
        <v>4</v>
      </c>
      <c r="U108" s="96">
        <v>7</v>
      </c>
      <c r="V108" s="96">
        <v>8</v>
      </c>
      <c r="W108" s="172"/>
      <c r="X108" s="172"/>
      <c r="Y108" s="172"/>
      <c r="Z108" s="96"/>
      <c r="AA108" s="96"/>
      <c r="AB108" s="172"/>
      <c r="AC108" s="172"/>
      <c r="AD108" s="376"/>
      <c r="AE108" s="376"/>
      <c r="AF108" s="969"/>
      <c r="AG108" s="1030"/>
      <c r="AH108" s="1033"/>
      <c r="AI108" s="1033"/>
      <c r="AJ108" s="1036"/>
      <c r="AK108" s="1027"/>
      <c r="AL108" s="1033"/>
      <c r="AM108" s="1033"/>
      <c r="AN108" s="1045"/>
      <c r="AO108" s="1045"/>
      <c r="AP108" s="1045"/>
      <c r="AQ108" s="1033"/>
      <c r="AR108" s="1042"/>
      <c r="AS108" s="1039"/>
      <c r="AT108" s="1042"/>
      <c r="AU108" s="1039"/>
      <c r="AV108" s="1042"/>
      <c r="AW108" s="1039"/>
      <c r="AX108" s="1045"/>
      <c r="AY108" s="1048"/>
    </row>
    <row r="109" spans="1:51" s="208" customFormat="1" ht="29.25" customHeight="1">
      <c r="A109" s="1021"/>
      <c r="B109" s="1024"/>
      <c r="C109" s="1027"/>
      <c r="D109" s="142" t="s">
        <v>7</v>
      </c>
      <c r="E109" s="146">
        <v>2448764</v>
      </c>
      <c r="F109" s="146">
        <v>2448764</v>
      </c>
      <c r="G109" s="96">
        <v>2448764</v>
      </c>
      <c r="H109" s="96">
        <v>2448764</v>
      </c>
      <c r="I109" s="96">
        <v>2448764</v>
      </c>
      <c r="J109" s="172"/>
      <c r="K109" s="172"/>
      <c r="L109" s="172"/>
      <c r="M109" s="96"/>
      <c r="N109" s="96"/>
      <c r="O109" s="172"/>
      <c r="P109" s="172"/>
      <c r="Q109" s="172"/>
      <c r="R109" s="378"/>
      <c r="S109" s="969"/>
      <c r="T109" s="96">
        <v>974776</v>
      </c>
      <c r="U109" s="96">
        <v>1645385</v>
      </c>
      <c r="V109" s="96">
        <v>2249790</v>
      </c>
      <c r="W109" s="172"/>
      <c r="X109" s="172"/>
      <c r="Y109" s="172"/>
      <c r="Z109" s="96"/>
      <c r="AA109" s="96"/>
      <c r="AB109" s="172"/>
      <c r="AC109" s="172"/>
      <c r="AD109" s="376"/>
      <c r="AE109" s="376"/>
      <c r="AF109" s="969"/>
      <c r="AG109" s="1030"/>
      <c r="AH109" s="1033"/>
      <c r="AI109" s="1033"/>
      <c r="AJ109" s="1036"/>
      <c r="AK109" s="1027"/>
      <c r="AL109" s="1033"/>
      <c r="AM109" s="1033"/>
      <c r="AN109" s="1045"/>
      <c r="AO109" s="1045"/>
      <c r="AP109" s="1045"/>
      <c r="AQ109" s="1033"/>
      <c r="AR109" s="1042"/>
      <c r="AS109" s="1039"/>
      <c r="AT109" s="1042"/>
      <c r="AU109" s="1039"/>
      <c r="AV109" s="1042"/>
      <c r="AW109" s="1039"/>
      <c r="AX109" s="1045"/>
      <c r="AY109" s="1048"/>
    </row>
    <row r="110" spans="1:51" s="208" customFormat="1" ht="29.25" customHeight="1">
      <c r="A110" s="1021"/>
      <c r="B110" s="1024"/>
      <c r="C110" s="1027"/>
      <c r="D110" s="142" t="s">
        <v>69</v>
      </c>
      <c r="E110" s="174">
        <v>99</v>
      </c>
      <c r="F110" s="174">
        <v>99</v>
      </c>
      <c r="G110" s="175">
        <v>99</v>
      </c>
      <c r="H110" s="175">
        <v>99</v>
      </c>
      <c r="I110" s="175">
        <v>99</v>
      </c>
      <c r="J110" s="175"/>
      <c r="K110" s="175"/>
      <c r="L110" s="175"/>
      <c r="M110" s="175"/>
      <c r="N110" s="175"/>
      <c r="O110" s="175"/>
      <c r="P110" s="175"/>
      <c r="Q110" s="175"/>
      <c r="R110" s="379"/>
      <c r="S110" s="969"/>
      <c r="T110" s="175">
        <v>4</v>
      </c>
      <c r="U110" s="175">
        <v>11</v>
      </c>
      <c r="V110" s="175">
        <v>12</v>
      </c>
      <c r="W110" s="175"/>
      <c r="X110" s="175"/>
      <c r="Y110" s="175"/>
      <c r="Z110" s="175"/>
      <c r="AA110" s="175"/>
      <c r="AB110" s="175"/>
      <c r="AC110" s="175"/>
      <c r="AD110" s="175"/>
      <c r="AE110" s="175"/>
      <c r="AF110" s="969"/>
      <c r="AG110" s="1030"/>
      <c r="AH110" s="1033"/>
      <c r="AI110" s="1033"/>
      <c r="AJ110" s="1036"/>
      <c r="AK110" s="1027"/>
      <c r="AL110" s="1033"/>
      <c r="AM110" s="1033"/>
      <c r="AN110" s="1045"/>
      <c r="AO110" s="1045"/>
      <c r="AP110" s="1045"/>
      <c r="AQ110" s="1033"/>
      <c r="AR110" s="1042"/>
      <c r="AS110" s="1039"/>
      <c r="AT110" s="1042"/>
      <c r="AU110" s="1039"/>
      <c r="AV110" s="1042"/>
      <c r="AW110" s="1039"/>
      <c r="AX110" s="1045"/>
      <c r="AY110" s="1048"/>
    </row>
    <row r="111" spans="1:51" s="208" customFormat="1" ht="29.25" customHeight="1" thickBot="1">
      <c r="A111" s="1021"/>
      <c r="B111" s="1024"/>
      <c r="C111" s="1028"/>
      <c r="D111" s="150" t="s">
        <v>72</v>
      </c>
      <c r="E111" s="381">
        <v>17795418</v>
      </c>
      <c r="F111" s="381">
        <v>17795418</v>
      </c>
      <c r="G111" s="382">
        <v>17795418</v>
      </c>
      <c r="H111" s="536">
        <v>17896535</v>
      </c>
      <c r="I111" s="536">
        <v>17896535</v>
      </c>
      <c r="J111" s="382"/>
      <c r="K111" s="382"/>
      <c r="L111" s="382"/>
      <c r="M111" s="382"/>
      <c r="N111" s="382"/>
      <c r="O111" s="382"/>
      <c r="P111" s="382"/>
      <c r="Q111" s="382"/>
      <c r="R111" s="382"/>
      <c r="S111" s="970"/>
      <c r="T111" s="536">
        <v>974776</v>
      </c>
      <c r="U111" s="536">
        <v>10267137</v>
      </c>
      <c r="V111" s="536">
        <v>12654012</v>
      </c>
      <c r="W111" s="382"/>
      <c r="X111" s="382"/>
      <c r="Y111" s="382"/>
      <c r="Z111" s="382"/>
      <c r="AA111" s="382"/>
      <c r="AB111" s="382"/>
      <c r="AC111" s="382"/>
      <c r="AD111" s="382"/>
      <c r="AE111" s="382"/>
      <c r="AF111" s="970"/>
      <c r="AG111" s="1031"/>
      <c r="AH111" s="1034"/>
      <c r="AI111" s="1034"/>
      <c r="AJ111" s="1037"/>
      <c r="AK111" s="1028"/>
      <c r="AL111" s="1034"/>
      <c r="AM111" s="1034"/>
      <c r="AN111" s="1046"/>
      <c r="AO111" s="1046"/>
      <c r="AP111" s="1046"/>
      <c r="AQ111" s="1034"/>
      <c r="AR111" s="1043"/>
      <c r="AS111" s="1040"/>
      <c r="AT111" s="1043"/>
      <c r="AU111" s="1040"/>
      <c r="AV111" s="1043"/>
      <c r="AW111" s="1040"/>
      <c r="AX111" s="1046"/>
      <c r="AY111" s="1049"/>
    </row>
    <row r="112" spans="1:51" s="208" customFormat="1" ht="29.25" customHeight="1">
      <c r="A112" s="1021"/>
      <c r="B112" s="1024"/>
      <c r="C112" s="1026" t="s">
        <v>329</v>
      </c>
      <c r="D112" s="141" t="s">
        <v>67</v>
      </c>
      <c r="E112" s="410">
        <v>45</v>
      </c>
      <c r="F112" s="410">
        <v>45</v>
      </c>
      <c r="G112" s="560">
        <v>45</v>
      </c>
      <c r="H112" s="144">
        <v>45</v>
      </c>
      <c r="I112" s="144">
        <v>45</v>
      </c>
      <c r="J112" s="144"/>
      <c r="K112" s="144"/>
      <c r="L112" s="144"/>
      <c r="M112" s="144"/>
      <c r="N112" s="144"/>
      <c r="O112" s="144"/>
      <c r="P112" s="144"/>
      <c r="Q112" s="144"/>
      <c r="R112" s="372"/>
      <c r="S112" s="968"/>
      <c r="T112" s="144">
        <v>0</v>
      </c>
      <c r="U112" s="144">
        <v>2</v>
      </c>
      <c r="V112" s="144">
        <v>2</v>
      </c>
      <c r="W112" s="144"/>
      <c r="X112" s="144"/>
      <c r="Y112" s="144"/>
      <c r="Z112" s="144"/>
      <c r="AA112" s="144"/>
      <c r="AB112" s="144"/>
      <c r="AC112" s="144"/>
      <c r="AD112" s="144"/>
      <c r="AE112" s="144"/>
      <c r="AF112" s="968"/>
      <c r="AG112" s="1029" t="s">
        <v>329</v>
      </c>
      <c r="AH112" s="1032" t="s">
        <v>303</v>
      </c>
      <c r="AI112" s="1032" t="s">
        <v>303</v>
      </c>
      <c r="AJ112" s="1035" t="s">
        <v>503</v>
      </c>
      <c r="AK112" s="1026" t="s">
        <v>329</v>
      </c>
      <c r="AL112" s="1032" t="s">
        <v>303</v>
      </c>
      <c r="AM112" s="1032" t="s">
        <v>441</v>
      </c>
      <c r="AN112" s="1044">
        <v>376909.9421253422</v>
      </c>
      <c r="AO112" s="1044">
        <v>181938.44038530084</v>
      </c>
      <c r="AP112" s="1044">
        <v>194971.50174004139</v>
      </c>
      <c r="AQ112" s="1032" t="s">
        <v>303</v>
      </c>
      <c r="AR112" s="1041" t="s">
        <v>336</v>
      </c>
      <c r="AS112" s="1038">
        <v>376909.9421253422</v>
      </c>
      <c r="AT112" s="1041" t="s">
        <v>336</v>
      </c>
      <c r="AU112" s="1038">
        <v>376909.9421253422</v>
      </c>
      <c r="AV112" s="1041" t="s">
        <v>337</v>
      </c>
      <c r="AW112" s="1038">
        <v>376909.9421253422</v>
      </c>
      <c r="AX112" s="1044">
        <v>376909.9421253422</v>
      </c>
      <c r="AY112" s="1047"/>
    </row>
    <row r="113" spans="1:51" s="208" customFormat="1" ht="29.25" customHeight="1">
      <c r="A113" s="1021"/>
      <c r="B113" s="1024"/>
      <c r="C113" s="1027"/>
      <c r="D113" s="142" t="s">
        <v>6</v>
      </c>
      <c r="E113" s="374">
        <v>7589005</v>
      </c>
      <c r="F113" s="374">
        <v>7589005</v>
      </c>
      <c r="G113" s="376">
        <v>7589005</v>
      </c>
      <c r="H113" s="535">
        <v>7639008</v>
      </c>
      <c r="I113" s="535">
        <v>7639008</v>
      </c>
      <c r="J113" s="375"/>
      <c r="K113" s="375"/>
      <c r="L113" s="375"/>
      <c r="M113" s="376"/>
      <c r="N113" s="376"/>
      <c r="O113" s="376"/>
      <c r="P113" s="376"/>
      <c r="Q113" s="376"/>
      <c r="R113" s="376"/>
      <c r="S113" s="969"/>
      <c r="T113" s="535">
        <v>0</v>
      </c>
      <c r="U113" s="535">
        <v>4310876</v>
      </c>
      <c r="V113" s="535">
        <v>5202111</v>
      </c>
      <c r="W113" s="375"/>
      <c r="X113" s="375"/>
      <c r="Y113" s="375"/>
      <c r="Z113" s="376"/>
      <c r="AA113" s="376"/>
      <c r="AB113" s="376"/>
      <c r="AC113" s="376"/>
      <c r="AD113" s="376"/>
      <c r="AE113" s="376"/>
      <c r="AF113" s="969"/>
      <c r="AG113" s="1030"/>
      <c r="AH113" s="1033"/>
      <c r="AI113" s="1033"/>
      <c r="AJ113" s="1036"/>
      <c r="AK113" s="1027"/>
      <c r="AL113" s="1033"/>
      <c r="AM113" s="1033"/>
      <c r="AN113" s="1045"/>
      <c r="AO113" s="1045"/>
      <c r="AP113" s="1045"/>
      <c r="AQ113" s="1033"/>
      <c r="AR113" s="1042"/>
      <c r="AS113" s="1039"/>
      <c r="AT113" s="1042"/>
      <c r="AU113" s="1039"/>
      <c r="AV113" s="1042"/>
      <c r="AW113" s="1039"/>
      <c r="AX113" s="1045"/>
      <c r="AY113" s="1048"/>
    </row>
    <row r="114" spans="1:51" s="208" customFormat="1" ht="29.25" customHeight="1">
      <c r="A114" s="1021"/>
      <c r="B114" s="1024"/>
      <c r="C114" s="1027"/>
      <c r="D114" s="142" t="s">
        <v>68</v>
      </c>
      <c r="E114" s="146">
        <v>4</v>
      </c>
      <c r="F114" s="146">
        <v>4</v>
      </c>
      <c r="G114" s="96">
        <v>4</v>
      </c>
      <c r="H114" s="96">
        <v>4</v>
      </c>
      <c r="I114" s="96">
        <v>4</v>
      </c>
      <c r="J114" s="172"/>
      <c r="K114" s="172"/>
      <c r="L114" s="172"/>
      <c r="M114" s="96"/>
      <c r="N114" s="96"/>
      <c r="O114" s="172"/>
      <c r="P114" s="172"/>
      <c r="Q114" s="172"/>
      <c r="R114" s="378"/>
      <c r="S114" s="969"/>
      <c r="T114" s="96">
        <v>2</v>
      </c>
      <c r="U114" s="96">
        <v>4</v>
      </c>
      <c r="V114" s="96">
        <v>4</v>
      </c>
      <c r="W114" s="172"/>
      <c r="X114" s="172"/>
      <c r="Y114" s="172"/>
      <c r="Z114" s="96"/>
      <c r="AA114" s="96"/>
      <c r="AB114" s="172"/>
      <c r="AC114" s="172"/>
      <c r="AD114" s="376"/>
      <c r="AE114" s="376"/>
      <c r="AF114" s="969"/>
      <c r="AG114" s="1030"/>
      <c r="AH114" s="1033"/>
      <c r="AI114" s="1033"/>
      <c r="AJ114" s="1036"/>
      <c r="AK114" s="1027"/>
      <c r="AL114" s="1033"/>
      <c r="AM114" s="1033"/>
      <c r="AN114" s="1045"/>
      <c r="AO114" s="1045"/>
      <c r="AP114" s="1045"/>
      <c r="AQ114" s="1033"/>
      <c r="AR114" s="1042"/>
      <c r="AS114" s="1039"/>
      <c r="AT114" s="1042"/>
      <c r="AU114" s="1039"/>
      <c r="AV114" s="1042"/>
      <c r="AW114" s="1039"/>
      <c r="AX114" s="1045"/>
      <c r="AY114" s="1048"/>
    </row>
    <row r="115" spans="1:51" s="208" customFormat="1" ht="29.25" customHeight="1">
      <c r="A115" s="1021"/>
      <c r="B115" s="1024"/>
      <c r="C115" s="1027"/>
      <c r="D115" s="142" t="s">
        <v>7</v>
      </c>
      <c r="E115" s="146">
        <v>1224382</v>
      </c>
      <c r="F115" s="146">
        <v>1224382</v>
      </c>
      <c r="G115" s="96">
        <v>1224382</v>
      </c>
      <c r="H115" s="96">
        <v>1224382</v>
      </c>
      <c r="I115" s="96">
        <v>1224382</v>
      </c>
      <c r="J115" s="172"/>
      <c r="K115" s="172"/>
      <c r="L115" s="172"/>
      <c r="M115" s="96"/>
      <c r="N115" s="96"/>
      <c r="O115" s="172"/>
      <c r="P115" s="172"/>
      <c r="Q115" s="172"/>
      <c r="R115" s="378"/>
      <c r="S115" s="969"/>
      <c r="T115" s="96">
        <v>487388</v>
      </c>
      <c r="U115" s="96">
        <v>940220</v>
      </c>
      <c r="V115" s="96">
        <v>1124895</v>
      </c>
      <c r="W115" s="172"/>
      <c r="X115" s="172"/>
      <c r="Y115" s="172"/>
      <c r="Z115" s="96"/>
      <c r="AA115" s="96"/>
      <c r="AB115" s="172"/>
      <c r="AC115" s="172"/>
      <c r="AD115" s="376"/>
      <c r="AE115" s="376"/>
      <c r="AF115" s="969"/>
      <c r="AG115" s="1030"/>
      <c r="AH115" s="1033"/>
      <c r="AI115" s="1033"/>
      <c r="AJ115" s="1036"/>
      <c r="AK115" s="1027"/>
      <c r="AL115" s="1033"/>
      <c r="AM115" s="1033"/>
      <c r="AN115" s="1045"/>
      <c r="AO115" s="1045"/>
      <c r="AP115" s="1045"/>
      <c r="AQ115" s="1033"/>
      <c r="AR115" s="1042"/>
      <c r="AS115" s="1039"/>
      <c r="AT115" s="1042"/>
      <c r="AU115" s="1039"/>
      <c r="AV115" s="1042"/>
      <c r="AW115" s="1039"/>
      <c r="AX115" s="1045"/>
      <c r="AY115" s="1048"/>
    </row>
    <row r="116" spans="1:51" s="208" customFormat="1" ht="29.25" customHeight="1">
      <c r="A116" s="1021"/>
      <c r="B116" s="1024"/>
      <c r="C116" s="1027"/>
      <c r="D116" s="142" t="s">
        <v>69</v>
      </c>
      <c r="E116" s="174">
        <v>49</v>
      </c>
      <c r="F116" s="174">
        <v>49</v>
      </c>
      <c r="G116" s="175">
        <v>49</v>
      </c>
      <c r="H116" s="175">
        <v>49</v>
      </c>
      <c r="I116" s="175">
        <v>49</v>
      </c>
      <c r="J116" s="175"/>
      <c r="K116" s="175"/>
      <c r="L116" s="175"/>
      <c r="M116" s="175"/>
      <c r="N116" s="175"/>
      <c r="O116" s="175"/>
      <c r="P116" s="175"/>
      <c r="Q116" s="175"/>
      <c r="R116" s="379"/>
      <c r="S116" s="969"/>
      <c r="T116" s="175">
        <v>2</v>
      </c>
      <c r="U116" s="175">
        <v>6</v>
      </c>
      <c r="V116" s="175">
        <v>6</v>
      </c>
      <c r="W116" s="175"/>
      <c r="X116" s="175"/>
      <c r="Y116" s="175"/>
      <c r="Z116" s="175"/>
      <c r="AA116" s="175"/>
      <c r="AB116" s="175"/>
      <c r="AC116" s="175"/>
      <c r="AD116" s="175"/>
      <c r="AE116" s="175"/>
      <c r="AF116" s="969"/>
      <c r="AG116" s="1030"/>
      <c r="AH116" s="1033"/>
      <c r="AI116" s="1033"/>
      <c r="AJ116" s="1036"/>
      <c r="AK116" s="1027"/>
      <c r="AL116" s="1033"/>
      <c r="AM116" s="1033"/>
      <c r="AN116" s="1045"/>
      <c r="AO116" s="1045"/>
      <c r="AP116" s="1045"/>
      <c r="AQ116" s="1033"/>
      <c r="AR116" s="1042"/>
      <c r="AS116" s="1039"/>
      <c r="AT116" s="1042"/>
      <c r="AU116" s="1039"/>
      <c r="AV116" s="1042"/>
      <c r="AW116" s="1039"/>
      <c r="AX116" s="1045"/>
      <c r="AY116" s="1048"/>
    </row>
    <row r="117" spans="1:51" s="208" customFormat="1" ht="29.25" customHeight="1" thickBot="1">
      <c r="A117" s="1021"/>
      <c r="B117" s="1024"/>
      <c r="C117" s="1028"/>
      <c r="D117" s="150" t="s">
        <v>72</v>
      </c>
      <c r="E117" s="381">
        <v>8813387</v>
      </c>
      <c r="F117" s="381">
        <v>8813387</v>
      </c>
      <c r="G117" s="382">
        <v>8813387</v>
      </c>
      <c r="H117" s="536">
        <v>8863390</v>
      </c>
      <c r="I117" s="536">
        <v>8863390</v>
      </c>
      <c r="J117" s="382"/>
      <c r="K117" s="382"/>
      <c r="L117" s="382"/>
      <c r="M117" s="382"/>
      <c r="N117" s="382"/>
      <c r="O117" s="382"/>
      <c r="P117" s="382"/>
      <c r="Q117" s="382"/>
      <c r="R117" s="382"/>
      <c r="S117" s="970"/>
      <c r="T117" s="536">
        <v>487388</v>
      </c>
      <c r="U117" s="536">
        <v>5251096</v>
      </c>
      <c r="V117" s="536">
        <v>6327006</v>
      </c>
      <c r="W117" s="382"/>
      <c r="X117" s="382"/>
      <c r="Y117" s="382"/>
      <c r="Z117" s="382"/>
      <c r="AA117" s="382"/>
      <c r="AB117" s="382"/>
      <c r="AC117" s="382"/>
      <c r="AD117" s="382"/>
      <c r="AE117" s="382"/>
      <c r="AF117" s="970"/>
      <c r="AG117" s="1031"/>
      <c r="AH117" s="1034"/>
      <c r="AI117" s="1034"/>
      <c r="AJ117" s="1037"/>
      <c r="AK117" s="1028"/>
      <c r="AL117" s="1034"/>
      <c r="AM117" s="1034"/>
      <c r="AN117" s="1046"/>
      <c r="AO117" s="1046"/>
      <c r="AP117" s="1046"/>
      <c r="AQ117" s="1034"/>
      <c r="AR117" s="1043"/>
      <c r="AS117" s="1040"/>
      <c r="AT117" s="1043"/>
      <c r="AU117" s="1040"/>
      <c r="AV117" s="1043"/>
      <c r="AW117" s="1040"/>
      <c r="AX117" s="1046"/>
      <c r="AY117" s="1049"/>
    </row>
    <row r="118" spans="1:51" s="208" customFormat="1" ht="29.25" customHeight="1">
      <c r="A118" s="1021"/>
      <c r="B118" s="1024"/>
      <c r="C118" s="1026" t="s">
        <v>330</v>
      </c>
      <c r="D118" s="141" t="s">
        <v>67</v>
      </c>
      <c r="E118" s="410">
        <v>53</v>
      </c>
      <c r="F118" s="410">
        <v>53</v>
      </c>
      <c r="G118" s="560">
        <v>53</v>
      </c>
      <c r="H118" s="144">
        <v>53</v>
      </c>
      <c r="I118" s="144">
        <v>53</v>
      </c>
      <c r="J118" s="144"/>
      <c r="K118" s="144"/>
      <c r="L118" s="144"/>
      <c r="M118" s="144"/>
      <c r="N118" s="144"/>
      <c r="O118" s="144"/>
      <c r="P118" s="144"/>
      <c r="Q118" s="144"/>
      <c r="R118" s="372"/>
      <c r="S118" s="968"/>
      <c r="T118" s="144">
        <v>0</v>
      </c>
      <c r="U118" s="144">
        <v>2</v>
      </c>
      <c r="V118" s="144">
        <v>3</v>
      </c>
      <c r="W118" s="144"/>
      <c r="X118" s="144"/>
      <c r="Y118" s="144"/>
      <c r="Z118" s="144"/>
      <c r="AA118" s="144"/>
      <c r="AB118" s="144"/>
      <c r="AC118" s="144"/>
      <c r="AD118" s="144"/>
      <c r="AE118" s="144"/>
      <c r="AF118" s="968"/>
      <c r="AG118" s="1029" t="s">
        <v>330</v>
      </c>
      <c r="AH118" s="1032" t="s">
        <v>303</v>
      </c>
      <c r="AI118" s="1032" t="s">
        <v>303</v>
      </c>
      <c r="AJ118" s="1035" t="s">
        <v>503</v>
      </c>
      <c r="AK118" s="1026" t="s">
        <v>330</v>
      </c>
      <c r="AL118" s="1032" t="s">
        <v>303</v>
      </c>
      <c r="AM118" s="1032" t="s">
        <v>441</v>
      </c>
      <c r="AN118" s="1044">
        <v>628525.7680783032</v>
      </c>
      <c r="AO118" s="1044">
        <v>306775.50657670101</v>
      </c>
      <c r="AP118" s="1044">
        <v>321750.26150160225</v>
      </c>
      <c r="AQ118" s="1032" t="s">
        <v>303</v>
      </c>
      <c r="AR118" s="1041" t="s">
        <v>336</v>
      </c>
      <c r="AS118" s="1038">
        <v>628525.7680783032</v>
      </c>
      <c r="AT118" s="1041" t="s">
        <v>336</v>
      </c>
      <c r="AU118" s="1038">
        <v>628525.7680783032</v>
      </c>
      <c r="AV118" s="1041" t="s">
        <v>337</v>
      </c>
      <c r="AW118" s="1038">
        <v>628525.7680783032</v>
      </c>
      <c r="AX118" s="1044">
        <v>628525.7680783032</v>
      </c>
      <c r="AY118" s="1047"/>
    </row>
    <row r="119" spans="1:51" s="208" customFormat="1" ht="29.25" customHeight="1">
      <c r="A119" s="1021"/>
      <c r="B119" s="1024"/>
      <c r="C119" s="1027"/>
      <c r="D119" s="142" t="s">
        <v>6</v>
      </c>
      <c r="E119" s="374">
        <v>8938161</v>
      </c>
      <c r="F119" s="374">
        <v>8938161</v>
      </c>
      <c r="G119" s="376">
        <v>8938161</v>
      </c>
      <c r="H119" s="535">
        <v>8997054</v>
      </c>
      <c r="I119" s="535">
        <v>8997054</v>
      </c>
      <c r="J119" s="375"/>
      <c r="K119" s="375"/>
      <c r="L119" s="375"/>
      <c r="M119" s="376"/>
      <c r="N119" s="376"/>
      <c r="O119" s="376"/>
      <c r="P119" s="376"/>
      <c r="Q119" s="376"/>
      <c r="R119" s="376"/>
      <c r="S119" s="969"/>
      <c r="T119" s="535">
        <v>0</v>
      </c>
      <c r="U119" s="535">
        <v>4310876</v>
      </c>
      <c r="V119" s="535">
        <v>7803167</v>
      </c>
      <c r="W119" s="375"/>
      <c r="X119" s="375"/>
      <c r="Y119" s="375"/>
      <c r="Z119" s="376"/>
      <c r="AA119" s="376"/>
      <c r="AB119" s="376"/>
      <c r="AC119" s="376"/>
      <c r="AD119" s="376"/>
      <c r="AE119" s="376"/>
      <c r="AF119" s="969"/>
      <c r="AG119" s="1030"/>
      <c r="AH119" s="1033"/>
      <c r="AI119" s="1033"/>
      <c r="AJ119" s="1036"/>
      <c r="AK119" s="1027"/>
      <c r="AL119" s="1033"/>
      <c r="AM119" s="1033"/>
      <c r="AN119" s="1045"/>
      <c r="AO119" s="1045"/>
      <c r="AP119" s="1045"/>
      <c r="AQ119" s="1033"/>
      <c r="AR119" s="1042"/>
      <c r="AS119" s="1039"/>
      <c r="AT119" s="1042"/>
      <c r="AU119" s="1039"/>
      <c r="AV119" s="1042"/>
      <c r="AW119" s="1039"/>
      <c r="AX119" s="1045"/>
      <c r="AY119" s="1048"/>
    </row>
    <row r="120" spans="1:51" s="208" customFormat="1" ht="29.25" customHeight="1">
      <c r="A120" s="1021"/>
      <c r="B120" s="1024"/>
      <c r="C120" s="1027"/>
      <c r="D120" s="142" t="s">
        <v>68</v>
      </c>
      <c r="E120" s="146">
        <v>4</v>
      </c>
      <c r="F120" s="146">
        <v>4</v>
      </c>
      <c r="G120" s="96">
        <v>4</v>
      </c>
      <c r="H120" s="96">
        <v>4</v>
      </c>
      <c r="I120" s="96">
        <v>4</v>
      </c>
      <c r="J120" s="172"/>
      <c r="K120" s="172"/>
      <c r="L120" s="172"/>
      <c r="M120" s="96"/>
      <c r="N120" s="96"/>
      <c r="O120" s="172"/>
      <c r="P120" s="172"/>
      <c r="Q120" s="172"/>
      <c r="R120" s="378"/>
      <c r="S120" s="969"/>
      <c r="T120" s="96">
        <v>2</v>
      </c>
      <c r="U120" s="96">
        <v>4</v>
      </c>
      <c r="V120" s="96">
        <v>4</v>
      </c>
      <c r="W120" s="172"/>
      <c r="X120" s="172"/>
      <c r="Y120" s="172"/>
      <c r="Z120" s="96"/>
      <c r="AA120" s="96"/>
      <c r="AB120" s="172"/>
      <c r="AC120" s="172"/>
      <c r="AD120" s="376"/>
      <c r="AE120" s="376"/>
      <c r="AF120" s="969"/>
      <c r="AG120" s="1030"/>
      <c r="AH120" s="1033"/>
      <c r="AI120" s="1033"/>
      <c r="AJ120" s="1036"/>
      <c r="AK120" s="1027"/>
      <c r="AL120" s="1033"/>
      <c r="AM120" s="1033"/>
      <c r="AN120" s="1045"/>
      <c r="AO120" s="1045"/>
      <c r="AP120" s="1045"/>
      <c r="AQ120" s="1033"/>
      <c r="AR120" s="1042"/>
      <c r="AS120" s="1039"/>
      <c r="AT120" s="1042"/>
      <c r="AU120" s="1039"/>
      <c r="AV120" s="1042"/>
      <c r="AW120" s="1039"/>
      <c r="AX120" s="1045"/>
      <c r="AY120" s="1048"/>
    </row>
    <row r="121" spans="1:51" s="208" customFormat="1" ht="29.25" customHeight="1">
      <c r="A121" s="1021"/>
      <c r="B121" s="1024"/>
      <c r="C121" s="1027"/>
      <c r="D121" s="142" t="s">
        <v>7</v>
      </c>
      <c r="E121" s="146">
        <v>1428446</v>
      </c>
      <c r="F121" s="146">
        <v>1428446</v>
      </c>
      <c r="G121" s="96">
        <v>1428446</v>
      </c>
      <c r="H121" s="96">
        <v>1428446</v>
      </c>
      <c r="I121" s="96">
        <v>1428446</v>
      </c>
      <c r="J121" s="172"/>
      <c r="K121" s="172"/>
      <c r="L121" s="172"/>
      <c r="M121" s="96"/>
      <c r="N121" s="96"/>
      <c r="O121" s="172"/>
      <c r="P121" s="172"/>
      <c r="Q121" s="172"/>
      <c r="R121" s="378"/>
      <c r="S121" s="969"/>
      <c r="T121" s="96">
        <v>487388</v>
      </c>
      <c r="U121" s="96">
        <v>940220</v>
      </c>
      <c r="V121" s="96">
        <v>1124895</v>
      </c>
      <c r="W121" s="172"/>
      <c r="X121" s="172"/>
      <c r="Y121" s="172"/>
      <c r="Z121" s="96"/>
      <c r="AA121" s="96"/>
      <c r="AB121" s="172"/>
      <c r="AC121" s="172"/>
      <c r="AD121" s="376"/>
      <c r="AE121" s="376"/>
      <c r="AF121" s="969"/>
      <c r="AG121" s="1030"/>
      <c r="AH121" s="1033"/>
      <c r="AI121" s="1033"/>
      <c r="AJ121" s="1036"/>
      <c r="AK121" s="1027"/>
      <c r="AL121" s="1033"/>
      <c r="AM121" s="1033"/>
      <c r="AN121" s="1045"/>
      <c r="AO121" s="1045"/>
      <c r="AP121" s="1045"/>
      <c r="AQ121" s="1033"/>
      <c r="AR121" s="1042"/>
      <c r="AS121" s="1039"/>
      <c r="AT121" s="1042"/>
      <c r="AU121" s="1039"/>
      <c r="AV121" s="1042"/>
      <c r="AW121" s="1039"/>
      <c r="AX121" s="1045"/>
      <c r="AY121" s="1048"/>
    </row>
    <row r="122" spans="1:51" s="208" customFormat="1" ht="29.25" customHeight="1">
      <c r="A122" s="1021"/>
      <c r="B122" s="1024"/>
      <c r="C122" s="1027"/>
      <c r="D122" s="142" t="s">
        <v>69</v>
      </c>
      <c r="E122" s="174">
        <v>57</v>
      </c>
      <c r="F122" s="174">
        <v>57</v>
      </c>
      <c r="G122" s="175">
        <v>57</v>
      </c>
      <c r="H122" s="175">
        <v>57</v>
      </c>
      <c r="I122" s="175">
        <v>57</v>
      </c>
      <c r="J122" s="175"/>
      <c r="K122" s="175"/>
      <c r="L122" s="175"/>
      <c r="M122" s="175"/>
      <c r="N122" s="175"/>
      <c r="O122" s="175"/>
      <c r="P122" s="175"/>
      <c r="Q122" s="175"/>
      <c r="R122" s="379"/>
      <c r="S122" s="969"/>
      <c r="T122" s="175">
        <v>2</v>
      </c>
      <c r="U122" s="175">
        <v>6</v>
      </c>
      <c r="V122" s="175">
        <v>7</v>
      </c>
      <c r="W122" s="175"/>
      <c r="X122" s="175"/>
      <c r="Y122" s="175"/>
      <c r="Z122" s="175"/>
      <c r="AA122" s="175"/>
      <c r="AB122" s="175"/>
      <c r="AC122" s="175"/>
      <c r="AD122" s="175"/>
      <c r="AE122" s="175"/>
      <c r="AF122" s="969"/>
      <c r="AG122" s="1030"/>
      <c r="AH122" s="1033"/>
      <c r="AI122" s="1033"/>
      <c r="AJ122" s="1036"/>
      <c r="AK122" s="1027"/>
      <c r="AL122" s="1033"/>
      <c r="AM122" s="1033"/>
      <c r="AN122" s="1045"/>
      <c r="AO122" s="1045"/>
      <c r="AP122" s="1045"/>
      <c r="AQ122" s="1033"/>
      <c r="AR122" s="1042"/>
      <c r="AS122" s="1039"/>
      <c r="AT122" s="1042"/>
      <c r="AU122" s="1039"/>
      <c r="AV122" s="1042"/>
      <c r="AW122" s="1039"/>
      <c r="AX122" s="1045"/>
      <c r="AY122" s="1048"/>
    </row>
    <row r="123" spans="1:51" s="208" customFormat="1" ht="29.25" customHeight="1" thickBot="1">
      <c r="A123" s="1021"/>
      <c r="B123" s="1024"/>
      <c r="C123" s="1028"/>
      <c r="D123" s="150" t="s">
        <v>72</v>
      </c>
      <c r="E123" s="381">
        <v>10366607</v>
      </c>
      <c r="F123" s="381">
        <v>10366607</v>
      </c>
      <c r="G123" s="382">
        <v>10366607</v>
      </c>
      <c r="H123" s="536">
        <v>10425500</v>
      </c>
      <c r="I123" s="536">
        <v>10425500</v>
      </c>
      <c r="J123" s="382"/>
      <c r="K123" s="382"/>
      <c r="L123" s="382"/>
      <c r="M123" s="382"/>
      <c r="N123" s="382"/>
      <c r="O123" s="382"/>
      <c r="P123" s="382"/>
      <c r="Q123" s="382"/>
      <c r="R123" s="382"/>
      <c r="S123" s="970"/>
      <c r="T123" s="536">
        <v>487388</v>
      </c>
      <c r="U123" s="536">
        <v>5251096</v>
      </c>
      <c r="V123" s="536">
        <v>8928062</v>
      </c>
      <c r="W123" s="382"/>
      <c r="X123" s="382"/>
      <c r="Y123" s="382"/>
      <c r="Z123" s="382"/>
      <c r="AA123" s="382"/>
      <c r="AB123" s="382"/>
      <c r="AC123" s="382"/>
      <c r="AD123" s="382"/>
      <c r="AE123" s="382"/>
      <c r="AF123" s="970"/>
      <c r="AG123" s="1031"/>
      <c r="AH123" s="1034"/>
      <c r="AI123" s="1034"/>
      <c r="AJ123" s="1037"/>
      <c r="AK123" s="1028"/>
      <c r="AL123" s="1034"/>
      <c r="AM123" s="1034"/>
      <c r="AN123" s="1046"/>
      <c r="AO123" s="1046"/>
      <c r="AP123" s="1046"/>
      <c r="AQ123" s="1034"/>
      <c r="AR123" s="1043"/>
      <c r="AS123" s="1040"/>
      <c r="AT123" s="1043"/>
      <c r="AU123" s="1040"/>
      <c r="AV123" s="1043"/>
      <c r="AW123" s="1040"/>
      <c r="AX123" s="1046"/>
      <c r="AY123" s="1049"/>
    </row>
    <row r="124" spans="1:51" s="208" customFormat="1" ht="29.25" customHeight="1">
      <c r="A124" s="1021"/>
      <c r="B124" s="1024"/>
      <c r="C124" s="1026" t="s">
        <v>504</v>
      </c>
      <c r="D124" s="141" t="s">
        <v>67</v>
      </c>
      <c r="E124" s="410">
        <v>15405</v>
      </c>
      <c r="F124" s="410">
        <v>15405</v>
      </c>
      <c r="G124" s="560">
        <v>15405</v>
      </c>
      <c r="H124" s="144">
        <v>15405</v>
      </c>
      <c r="I124" s="144">
        <v>15405</v>
      </c>
      <c r="J124" s="144"/>
      <c r="K124" s="144"/>
      <c r="L124" s="144"/>
      <c r="M124" s="144"/>
      <c r="N124" s="144"/>
      <c r="O124" s="144"/>
      <c r="P124" s="144"/>
      <c r="Q124" s="144"/>
      <c r="R124" s="372"/>
      <c r="S124" s="968"/>
      <c r="T124" s="144">
        <v>0</v>
      </c>
      <c r="U124" s="144">
        <v>684</v>
      </c>
      <c r="V124" s="144">
        <v>756</v>
      </c>
      <c r="W124" s="144"/>
      <c r="X124" s="144"/>
      <c r="Y124" s="144"/>
      <c r="Z124" s="144"/>
      <c r="AA124" s="144"/>
      <c r="AB124" s="144"/>
      <c r="AC124" s="144"/>
      <c r="AD124" s="144"/>
      <c r="AE124" s="144"/>
      <c r="AF124" s="968"/>
      <c r="AG124" s="1029" t="s">
        <v>505</v>
      </c>
      <c r="AH124" s="1032" t="s">
        <v>303</v>
      </c>
      <c r="AI124" s="1032" t="s">
        <v>303</v>
      </c>
      <c r="AJ124" s="1035" t="s">
        <v>503</v>
      </c>
      <c r="AK124" s="1026" t="s">
        <v>338</v>
      </c>
      <c r="AL124" s="1032" t="s">
        <v>303</v>
      </c>
      <c r="AM124" s="1032" t="s">
        <v>441</v>
      </c>
      <c r="AN124" s="1044">
        <f>+AN130</f>
        <v>7804660.0000000009</v>
      </c>
      <c r="AO124" s="1044">
        <f t="shared" ref="AO124:AX124" si="0">+AO130</f>
        <v>3721766.6758073391</v>
      </c>
      <c r="AP124" s="1044">
        <f t="shared" si="0"/>
        <v>4082893.3241926599</v>
      </c>
      <c r="AQ124" s="1044" t="str">
        <f t="shared" si="0"/>
        <v>N/A</v>
      </c>
      <c r="AR124" s="1044" t="str">
        <f t="shared" si="0"/>
        <v>TODOS</v>
      </c>
      <c r="AS124" s="1044">
        <f t="shared" si="0"/>
        <v>7804660.0000000009</v>
      </c>
      <c r="AT124" s="1044" t="str">
        <f t="shared" si="0"/>
        <v>TODOS</v>
      </c>
      <c r="AU124" s="1044">
        <f t="shared" si="0"/>
        <v>7804660.0000000009</v>
      </c>
      <c r="AV124" s="1044" t="str">
        <f t="shared" si="0"/>
        <v>COMUNIDAD EN GENERAL</v>
      </c>
      <c r="AW124" s="1044">
        <f t="shared" si="0"/>
        <v>7804660.0000000009</v>
      </c>
      <c r="AX124" s="1044">
        <f t="shared" si="0"/>
        <v>7804660.0000000009</v>
      </c>
      <c r="AY124" s="1047"/>
    </row>
    <row r="125" spans="1:51" s="208" customFormat="1" ht="29.25" customHeight="1">
      <c r="A125" s="1021"/>
      <c r="B125" s="1024"/>
      <c r="C125" s="1027"/>
      <c r="D125" s="142" t="s">
        <v>6</v>
      </c>
      <c r="E125" s="374">
        <v>2597969223</v>
      </c>
      <c r="F125" s="374">
        <v>2597969223</v>
      </c>
      <c r="G125" s="376">
        <v>2597969223</v>
      </c>
      <c r="H125" s="535">
        <v>2615086979</v>
      </c>
      <c r="I125" s="535">
        <v>2615086979</v>
      </c>
      <c r="J125" s="375"/>
      <c r="K125" s="375"/>
      <c r="L125" s="375"/>
      <c r="M125" s="376"/>
      <c r="N125" s="376"/>
      <c r="O125" s="376"/>
      <c r="P125" s="376"/>
      <c r="Q125" s="376"/>
      <c r="R125" s="376"/>
      <c r="S125" s="969"/>
      <c r="T125" s="535">
        <v>0</v>
      </c>
      <c r="U125" s="535">
        <v>1474319644</v>
      </c>
      <c r="V125" s="667">
        <v>1966398039</v>
      </c>
      <c r="W125" s="375"/>
      <c r="X125" s="375"/>
      <c r="Y125" s="375"/>
      <c r="Z125" s="376"/>
      <c r="AA125" s="376"/>
      <c r="AB125" s="376"/>
      <c r="AC125" s="376"/>
      <c r="AD125" s="376"/>
      <c r="AE125" s="376"/>
      <c r="AF125" s="969"/>
      <c r="AG125" s="1030"/>
      <c r="AH125" s="1033"/>
      <c r="AI125" s="1033"/>
      <c r="AJ125" s="1036"/>
      <c r="AK125" s="1027"/>
      <c r="AL125" s="1033"/>
      <c r="AM125" s="1033"/>
      <c r="AN125" s="1045"/>
      <c r="AO125" s="1045"/>
      <c r="AP125" s="1045"/>
      <c r="AQ125" s="1045"/>
      <c r="AR125" s="1045"/>
      <c r="AS125" s="1045"/>
      <c r="AT125" s="1045"/>
      <c r="AU125" s="1045"/>
      <c r="AV125" s="1045"/>
      <c r="AW125" s="1045"/>
      <c r="AX125" s="1045"/>
      <c r="AY125" s="1048"/>
    </row>
    <row r="126" spans="1:51" s="208" customFormat="1" ht="29.25" customHeight="1">
      <c r="A126" s="1021"/>
      <c r="B126" s="1024"/>
      <c r="C126" s="1027"/>
      <c r="D126" s="142" t="s">
        <v>68</v>
      </c>
      <c r="E126" s="146">
        <v>1276</v>
      </c>
      <c r="F126" s="146">
        <v>1276</v>
      </c>
      <c r="G126" s="96">
        <v>1276</v>
      </c>
      <c r="H126" s="96">
        <v>1276</v>
      </c>
      <c r="I126" s="96">
        <v>1276</v>
      </c>
      <c r="J126" s="172"/>
      <c r="K126" s="172"/>
      <c r="L126" s="172"/>
      <c r="M126" s="96"/>
      <c r="N126" s="96"/>
      <c r="O126" s="172"/>
      <c r="P126" s="172"/>
      <c r="Q126" s="172"/>
      <c r="R126" s="378"/>
      <c r="S126" s="969"/>
      <c r="T126" s="96">
        <v>648</v>
      </c>
      <c r="U126" s="96">
        <v>1226</v>
      </c>
      <c r="V126" s="96">
        <v>1276</v>
      </c>
      <c r="W126" s="172"/>
      <c r="X126" s="172"/>
      <c r="Y126" s="172"/>
      <c r="Z126" s="96"/>
      <c r="AA126" s="96"/>
      <c r="AB126" s="172"/>
      <c r="AC126" s="172"/>
      <c r="AD126" s="376"/>
      <c r="AE126" s="376"/>
      <c r="AF126" s="969"/>
      <c r="AG126" s="1030"/>
      <c r="AH126" s="1033"/>
      <c r="AI126" s="1033"/>
      <c r="AJ126" s="1036"/>
      <c r="AK126" s="1027"/>
      <c r="AL126" s="1033"/>
      <c r="AM126" s="1033"/>
      <c r="AN126" s="1045"/>
      <c r="AO126" s="1045"/>
      <c r="AP126" s="1045"/>
      <c r="AQ126" s="1045"/>
      <c r="AR126" s="1045"/>
      <c r="AS126" s="1045"/>
      <c r="AT126" s="1045"/>
      <c r="AU126" s="1045"/>
      <c r="AV126" s="1045"/>
      <c r="AW126" s="1045"/>
      <c r="AX126" s="1045"/>
      <c r="AY126" s="1048"/>
    </row>
    <row r="127" spans="1:51" s="208" customFormat="1" ht="29.25" customHeight="1">
      <c r="A127" s="1021"/>
      <c r="B127" s="1024"/>
      <c r="C127" s="1027"/>
      <c r="D127" s="142" t="s">
        <v>7</v>
      </c>
      <c r="E127" s="146">
        <v>414657375</v>
      </c>
      <c r="F127" s="146">
        <v>414657375</v>
      </c>
      <c r="G127" s="96">
        <v>414657375</v>
      </c>
      <c r="H127" s="96">
        <v>414657375</v>
      </c>
      <c r="I127" s="96">
        <v>414657375</v>
      </c>
      <c r="J127" s="172"/>
      <c r="K127" s="172"/>
      <c r="L127" s="172"/>
      <c r="M127" s="96"/>
      <c r="N127" s="96"/>
      <c r="O127" s="172"/>
      <c r="P127" s="172"/>
      <c r="Q127" s="172"/>
      <c r="R127" s="378"/>
      <c r="S127" s="969"/>
      <c r="T127" s="96">
        <v>157913681</v>
      </c>
      <c r="U127" s="96">
        <v>288177450</v>
      </c>
      <c r="V127" s="96">
        <v>358841438</v>
      </c>
      <c r="W127" s="172"/>
      <c r="X127" s="172"/>
      <c r="Y127" s="172"/>
      <c r="Z127" s="96"/>
      <c r="AA127" s="96"/>
      <c r="AB127" s="172"/>
      <c r="AC127" s="172"/>
      <c r="AD127" s="376"/>
      <c r="AE127" s="376"/>
      <c r="AF127" s="969"/>
      <c r="AG127" s="1030"/>
      <c r="AH127" s="1033"/>
      <c r="AI127" s="1033"/>
      <c r="AJ127" s="1036"/>
      <c r="AK127" s="1027"/>
      <c r="AL127" s="1033"/>
      <c r="AM127" s="1033"/>
      <c r="AN127" s="1045"/>
      <c r="AO127" s="1045"/>
      <c r="AP127" s="1045"/>
      <c r="AQ127" s="1045"/>
      <c r="AR127" s="1045"/>
      <c r="AS127" s="1045"/>
      <c r="AT127" s="1045"/>
      <c r="AU127" s="1045"/>
      <c r="AV127" s="1045"/>
      <c r="AW127" s="1045"/>
      <c r="AX127" s="1045"/>
      <c r="AY127" s="1048"/>
    </row>
    <row r="128" spans="1:51" s="208" customFormat="1" ht="29.25" customHeight="1">
      <c r="A128" s="1021"/>
      <c r="B128" s="1024"/>
      <c r="C128" s="1027"/>
      <c r="D128" s="142" t="s">
        <v>69</v>
      </c>
      <c r="E128" s="174">
        <v>16681</v>
      </c>
      <c r="F128" s="174">
        <v>16681</v>
      </c>
      <c r="G128" s="175">
        <v>16681</v>
      </c>
      <c r="H128" s="175">
        <v>16681</v>
      </c>
      <c r="I128" s="175">
        <v>16681</v>
      </c>
      <c r="J128" s="175"/>
      <c r="K128" s="175"/>
      <c r="L128" s="175"/>
      <c r="M128" s="175"/>
      <c r="N128" s="175"/>
      <c r="O128" s="175"/>
      <c r="P128" s="175"/>
      <c r="Q128" s="175"/>
      <c r="R128" s="379"/>
      <c r="S128" s="969"/>
      <c r="T128" s="175">
        <v>648</v>
      </c>
      <c r="U128" s="175">
        <v>1910</v>
      </c>
      <c r="V128" s="96">
        <v>2032</v>
      </c>
      <c r="W128" s="175"/>
      <c r="X128" s="175"/>
      <c r="Y128" s="175"/>
      <c r="Z128" s="175"/>
      <c r="AA128" s="175"/>
      <c r="AB128" s="175"/>
      <c r="AC128" s="175"/>
      <c r="AD128" s="175"/>
      <c r="AE128" s="175"/>
      <c r="AF128" s="969"/>
      <c r="AG128" s="1030"/>
      <c r="AH128" s="1033"/>
      <c r="AI128" s="1033"/>
      <c r="AJ128" s="1036"/>
      <c r="AK128" s="1027"/>
      <c r="AL128" s="1033"/>
      <c r="AM128" s="1033"/>
      <c r="AN128" s="1045"/>
      <c r="AO128" s="1045"/>
      <c r="AP128" s="1045"/>
      <c r="AQ128" s="1045"/>
      <c r="AR128" s="1045"/>
      <c r="AS128" s="1045"/>
      <c r="AT128" s="1045"/>
      <c r="AU128" s="1045"/>
      <c r="AV128" s="1045"/>
      <c r="AW128" s="1045"/>
      <c r="AX128" s="1045"/>
      <c r="AY128" s="1048"/>
    </row>
    <row r="129" spans="1:51" s="208" customFormat="1" ht="29.25" customHeight="1" thickBot="1">
      <c r="A129" s="1021"/>
      <c r="B129" s="1024"/>
      <c r="C129" s="1028"/>
      <c r="D129" s="150" t="s">
        <v>72</v>
      </c>
      <c r="E129" s="381">
        <v>3012626598</v>
      </c>
      <c r="F129" s="381">
        <v>3012626598</v>
      </c>
      <c r="G129" s="382">
        <v>3012626598</v>
      </c>
      <c r="H129" s="536">
        <v>3029744354</v>
      </c>
      <c r="I129" s="536">
        <v>3029744354</v>
      </c>
      <c r="J129" s="382"/>
      <c r="K129" s="382"/>
      <c r="L129" s="382"/>
      <c r="M129" s="382"/>
      <c r="N129" s="382"/>
      <c r="O129" s="382"/>
      <c r="P129" s="382"/>
      <c r="Q129" s="382"/>
      <c r="R129" s="382"/>
      <c r="S129" s="970"/>
      <c r="T129" s="536">
        <v>157913681</v>
      </c>
      <c r="U129" s="536">
        <v>1762497094</v>
      </c>
      <c r="V129" s="536">
        <v>2325239477</v>
      </c>
      <c r="W129" s="382"/>
      <c r="X129" s="382"/>
      <c r="Y129" s="382"/>
      <c r="Z129" s="382"/>
      <c r="AA129" s="382"/>
      <c r="AB129" s="382"/>
      <c r="AC129" s="382"/>
      <c r="AD129" s="382"/>
      <c r="AE129" s="382"/>
      <c r="AF129" s="970"/>
      <c r="AG129" s="1031"/>
      <c r="AH129" s="1034"/>
      <c r="AI129" s="1034"/>
      <c r="AJ129" s="1037"/>
      <c r="AK129" s="1028"/>
      <c r="AL129" s="1034"/>
      <c r="AM129" s="1034"/>
      <c r="AN129" s="1046"/>
      <c r="AO129" s="1046"/>
      <c r="AP129" s="1046"/>
      <c r="AQ129" s="1046"/>
      <c r="AR129" s="1046"/>
      <c r="AS129" s="1046"/>
      <c r="AT129" s="1046"/>
      <c r="AU129" s="1046"/>
      <c r="AV129" s="1046"/>
      <c r="AW129" s="1046"/>
      <c r="AX129" s="1046"/>
      <c r="AY129" s="1049"/>
    </row>
    <row r="130" spans="1:51" s="208" customFormat="1" ht="29.25" customHeight="1">
      <c r="A130" s="1021"/>
      <c r="B130" s="1024"/>
      <c r="C130" s="1128" t="s">
        <v>331</v>
      </c>
      <c r="D130" s="152" t="s">
        <v>334</v>
      </c>
      <c r="E130" s="177">
        <f>+E10+E16+E22+E28+E34+E40+E46+E52+E58+E64+E70+E76+E82+E88+E94+E100+E106+E112+E118+E124</f>
        <v>22000</v>
      </c>
      <c r="F130" s="177">
        <f>+F10+F16+F22+F28+F34+F40+F46+F52+F58+F64+F70+F76+F82+F88+F94+F100+F106+F112+F118+F124</f>
        <v>22000</v>
      </c>
      <c r="G130" s="176">
        <f>+G10+G16+G22+G28+G34+G40+G46+G52+G58+G64+G70+G76+G82+G88+G94+G100+G106+G112+G118+G124</f>
        <v>22000</v>
      </c>
      <c r="H130" s="178">
        <f>+H10+H16+H22+H28+H34+H40+H46+H52+H58+H64+H70+H76+H82+H88+H94+H100+H106+H112+H118+H124</f>
        <v>22000</v>
      </c>
      <c r="I130" s="178">
        <f>+I10+I16+I22+I28+I34+I40+I46+I52+I58+I64+I70+I76+I82+I88+I94+I100+I106+I112+I118+I124</f>
        <v>22000</v>
      </c>
      <c r="J130" s="178"/>
      <c r="K130" s="178"/>
      <c r="L130" s="182"/>
      <c r="M130" s="178"/>
      <c r="N130" s="178"/>
      <c r="O130" s="178"/>
      <c r="P130" s="178"/>
      <c r="Q130" s="178"/>
      <c r="R130" s="383"/>
      <c r="S130" s="962"/>
      <c r="T130" s="176">
        <f>+T10+T16+T22+T28+T34+T40+T46+T52+T58+T64+T70+T76+T82+T88+T94+T100+T106+T112+T118+T124</f>
        <v>0</v>
      </c>
      <c r="U130" s="178">
        <f>+U10+U16+U22+U28+U34+U40+U46+U52+U58+U64+U70+U76+U82+U88+U94+U100+U106+U112+U118+U124</f>
        <v>977</v>
      </c>
      <c r="V130" s="178">
        <f>+V10+V16+V22+V28+V34+V40+V46+V52+V58+V64+V70+V76+V82+V88+V94+V100+V106+V112+V118+V124</f>
        <v>1079</v>
      </c>
      <c r="W130" s="178"/>
      <c r="X130" s="178"/>
      <c r="Y130" s="178"/>
      <c r="Z130" s="178"/>
      <c r="AA130" s="178"/>
      <c r="AB130" s="178"/>
      <c r="AC130" s="178"/>
      <c r="AD130" s="178"/>
      <c r="AE130" s="178"/>
      <c r="AF130" s="962"/>
      <c r="AG130" s="1054" t="s">
        <v>338</v>
      </c>
      <c r="AH130" s="1057" t="s">
        <v>303</v>
      </c>
      <c r="AI130" s="1057" t="s">
        <v>303</v>
      </c>
      <c r="AJ130" s="1057" t="s">
        <v>303</v>
      </c>
      <c r="AK130" s="1057" t="s">
        <v>338</v>
      </c>
      <c r="AL130" s="1057" t="s">
        <v>303</v>
      </c>
      <c r="AM130" s="1060" t="s">
        <v>339</v>
      </c>
      <c r="AN130" s="1069">
        <v>7804660.0000000009</v>
      </c>
      <c r="AO130" s="1069">
        <v>3721766.6758073391</v>
      </c>
      <c r="AP130" s="1069">
        <v>4082893.3241926599</v>
      </c>
      <c r="AQ130" s="1057" t="s">
        <v>303</v>
      </c>
      <c r="AR130" s="1057" t="s">
        <v>336</v>
      </c>
      <c r="AS130" s="1069">
        <v>7804660.0000000009</v>
      </c>
      <c r="AT130" s="1057" t="s">
        <v>336</v>
      </c>
      <c r="AU130" s="1069">
        <v>7804660.0000000009</v>
      </c>
      <c r="AV130" s="1060" t="s">
        <v>337</v>
      </c>
      <c r="AW130" s="1069">
        <v>7804660.0000000009</v>
      </c>
      <c r="AX130" s="1069">
        <v>7804660.0000000009</v>
      </c>
      <c r="AY130" s="1066"/>
    </row>
    <row r="131" spans="1:51" s="208" customFormat="1" ht="29.25" customHeight="1">
      <c r="A131" s="1021"/>
      <c r="B131" s="1024"/>
      <c r="C131" s="1129"/>
      <c r="D131" s="143" t="s">
        <v>117</v>
      </c>
      <c r="E131" s="385">
        <f t="shared" ref="E131:I133" si="1">+E11+E17+E23+E29+E35+E41+E47+E53+E59+E65+E71+E77+E83+E89+E95+E101+E107+E113+E119+E125</f>
        <v>3710180000</v>
      </c>
      <c r="F131" s="385">
        <f t="shared" si="1"/>
        <v>3710180000</v>
      </c>
      <c r="G131" s="384">
        <f t="shared" si="1"/>
        <v>3710180000</v>
      </c>
      <c r="H131" s="386">
        <f t="shared" si="1"/>
        <v>3734626000</v>
      </c>
      <c r="I131" s="386">
        <f t="shared" si="1"/>
        <v>3734626000</v>
      </c>
      <c r="J131" s="386"/>
      <c r="K131" s="386"/>
      <c r="L131" s="387"/>
      <c r="M131" s="386"/>
      <c r="N131" s="386"/>
      <c r="O131" s="386"/>
      <c r="P131" s="386"/>
      <c r="Q131" s="386"/>
      <c r="R131" s="386"/>
      <c r="S131" s="963"/>
      <c r="T131" s="384">
        <f t="shared" ref="T131:V133" si="2">+T11+T17+T23+T29+T35+T41+T47+T53+T59+T65+T71+T77+T83+T89+T95+T101+T107+T113+T119+T125</f>
        <v>0</v>
      </c>
      <c r="U131" s="386">
        <f t="shared" si="2"/>
        <v>2105863000</v>
      </c>
      <c r="V131" s="386">
        <f t="shared" si="2"/>
        <v>2806539000</v>
      </c>
      <c r="W131" s="386"/>
      <c r="X131" s="386"/>
      <c r="Y131" s="386"/>
      <c r="Z131" s="386"/>
      <c r="AA131" s="386"/>
      <c r="AB131" s="386"/>
      <c r="AC131" s="386"/>
      <c r="AD131" s="386"/>
      <c r="AE131" s="386"/>
      <c r="AF131" s="963"/>
      <c r="AG131" s="1055"/>
      <c r="AH131" s="1058"/>
      <c r="AI131" s="1058"/>
      <c r="AJ131" s="1058"/>
      <c r="AK131" s="1058"/>
      <c r="AL131" s="1058"/>
      <c r="AM131" s="1061"/>
      <c r="AN131" s="1070"/>
      <c r="AO131" s="1070"/>
      <c r="AP131" s="1070"/>
      <c r="AQ131" s="1058"/>
      <c r="AR131" s="1058"/>
      <c r="AS131" s="1070"/>
      <c r="AT131" s="1058"/>
      <c r="AU131" s="1070"/>
      <c r="AV131" s="1061"/>
      <c r="AW131" s="1070"/>
      <c r="AX131" s="1070"/>
      <c r="AY131" s="1067"/>
    </row>
    <row r="132" spans="1:51" s="208" customFormat="1" ht="29.25" customHeight="1">
      <c r="A132" s="1021"/>
      <c r="B132" s="1024"/>
      <c r="C132" s="1129"/>
      <c r="D132" s="181" t="s">
        <v>335</v>
      </c>
      <c r="E132" s="389">
        <f t="shared" si="1"/>
        <v>1823</v>
      </c>
      <c r="F132" s="389">
        <f t="shared" si="1"/>
        <v>1823</v>
      </c>
      <c r="G132" s="388">
        <f t="shared" si="1"/>
        <v>1823</v>
      </c>
      <c r="H132" s="390">
        <f t="shared" si="1"/>
        <v>1823</v>
      </c>
      <c r="I132" s="390">
        <f t="shared" si="1"/>
        <v>1823</v>
      </c>
      <c r="J132" s="390"/>
      <c r="K132" s="390"/>
      <c r="L132" s="391"/>
      <c r="M132" s="390"/>
      <c r="N132" s="390"/>
      <c r="O132" s="390"/>
      <c r="P132" s="390"/>
      <c r="Q132" s="390"/>
      <c r="R132" s="390"/>
      <c r="S132" s="963"/>
      <c r="T132" s="388">
        <f t="shared" si="2"/>
        <v>926</v>
      </c>
      <c r="U132" s="390">
        <f t="shared" si="2"/>
        <v>1751</v>
      </c>
      <c r="V132" s="390">
        <f t="shared" si="2"/>
        <v>1823</v>
      </c>
      <c r="W132" s="390"/>
      <c r="X132" s="390"/>
      <c r="Y132" s="390"/>
      <c r="Z132" s="390"/>
      <c r="AA132" s="390"/>
      <c r="AB132" s="390"/>
      <c r="AC132" s="390"/>
      <c r="AD132" s="390"/>
      <c r="AE132" s="390"/>
      <c r="AF132" s="963"/>
      <c r="AG132" s="1055"/>
      <c r="AH132" s="1058"/>
      <c r="AI132" s="1058"/>
      <c r="AJ132" s="1058"/>
      <c r="AK132" s="1058"/>
      <c r="AL132" s="1058"/>
      <c r="AM132" s="1061"/>
      <c r="AN132" s="1070"/>
      <c r="AO132" s="1070"/>
      <c r="AP132" s="1070"/>
      <c r="AQ132" s="1058"/>
      <c r="AR132" s="1058"/>
      <c r="AS132" s="1070"/>
      <c r="AT132" s="1058"/>
      <c r="AU132" s="1070"/>
      <c r="AV132" s="1061"/>
      <c r="AW132" s="1070"/>
      <c r="AX132" s="1070"/>
      <c r="AY132" s="1067"/>
    </row>
    <row r="133" spans="1:51" s="208" customFormat="1" ht="29.25" customHeight="1" thickBot="1">
      <c r="A133" s="1022"/>
      <c r="B133" s="1025"/>
      <c r="C133" s="1130"/>
      <c r="D133" s="151" t="s">
        <v>118</v>
      </c>
      <c r="E133" s="393">
        <f t="shared" si="1"/>
        <v>592192767</v>
      </c>
      <c r="F133" s="393">
        <f t="shared" si="1"/>
        <v>592192767</v>
      </c>
      <c r="G133" s="392">
        <f t="shared" si="1"/>
        <v>592192767</v>
      </c>
      <c r="H133" s="394">
        <f t="shared" si="1"/>
        <v>592192767</v>
      </c>
      <c r="I133" s="394">
        <f>+I13+I19+I25+I31+I37+I43+I49+I55+I61+I67+I73+I79+I85+I91+I97+I103+I109+I115+I121+I127</f>
        <v>592192767</v>
      </c>
      <c r="J133" s="394"/>
      <c r="K133" s="394"/>
      <c r="L133" s="395"/>
      <c r="M133" s="394"/>
      <c r="N133" s="394"/>
      <c r="O133" s="394"/>
      <c r="P133" s="394"/>
      <c r="Q133" s="394"/>
      <c r="R133" s="394"/>
      <c r="S133" s="964"/>
      <c r="T133" s="392">
        <f t="shared" si="2"/>
        <v>225660600</v>
      </c>
      <c r="U133" s="394">
        <f t="shared" si="2"/>
        <v>411581333</v>
      </c>
      <c r="V133" s="394">
        <f t="shared" si="2"/>
        <v>512670800</v>
      </c>
      <c r="W133" s="394"/>
      <c r="X133" s="394"/>
      <c r="Y133" s="394"/>
      <c r="Z133" s="394"/>
      <c r="AA133" s="394"/>
      <c r="AB133" s="394"/>
      <c r="AC133" s="394"/>
      <c r="AD133" s="394"/>
      <c r="AE133" s="394"/>
      <c r="AF133" s="964"/>
      <c r="AG133" s="1056"/>
      <c r="AH133" s="1059"/>
      <c r="AI133" s="1059"/>
      <c r="AJ133" s="1059"/>
      <c r="AK133" s="1059"/>
      <c r="AL133" s="1059"/>
      <c r="AM133" s="1062"/>
      <c r="AN133" s="1071"/>
      <c r="AO133" s="1071"/>
      <c r="AP133" s="1071"/>
      <c r="AQ133" s="1059"/>
      <c r="AR133" s="1059"/>
      <c r="AS133" s="1071"/>
      <c r="AT133" s="1059"/>
      <c r="AU133" s="1071"/>
      <c r="AV133" s="1062"/>
      <c r="AW133" s="1071"/>
      <c r="AX133" s="1071"/>
      <c r="AY133" s="1068"/>
    </row>
    <row r="134" spans="1:51" s="208" customFormat="1" ht="29.25" customHeight="1" thickBot="1">
      <c r="A134" s="1020" t="s">
        <v>506</v>
      </c>
      <c r="B134" s="1023" t="s">
        <v>307</v>
      </c>
      <c r="C134" s="1026" t="s">
        <v>312</v>
      </c>
      <c r="D134" s="141" t="s">
        <v>67</v>
      </c>
      <c r="E134" s="410">
        <v>171</v>
      </c>
      <c r="F134" s="410">
        <v>171</v>
      </c>
      <c r="G134" s="411">
        <v>171</v>
      </c>
      <c r="H134" s="560">
        <v>171</v>
      </c>
      <c r="I134" s="560">
        <v>171</v>
      </c>
      <c r="J134" s="96"/>
      <c r="K134" s="96"/>
      <c r="L134" s="96"/>
      <c r="M134" s="96"/>
      <c r="N134" s="96"/>
      <c r="O134" s="96"/>
      <c r="P134" s="96"/>
      <c r="Q134" s="96"/>
      <c r="R134" s="378"/>
      <c r="S134" s="968"/>
      <c r="T134" s="189">
        <v>0</v>
      </c>
      <c r="U134" s="70">
        <v>3</v>
      </c>
      <c r="V134" s="70">
        <v>13</v>
      </c>
      <c r="W134" s="70"/>
      <c r="X134" s="70"/>
      <c r="Y134" s="70"/>
      <c r="Z134" s="70"/>
      <c r="AA134" s="70"/>
      <c r="AB134" s="70"/>
      <c r="AC134" s="70"/>
      <c r="AD134" s="70"/>
      <c r="AE134" s="70"/>
      <c r="AF134" s="968"/>
      <c r="AG134" s="1072" t="s">
        <v>312</v>
      </c>
      <c r="AH134" s="1032" t="s">
        <v>507</v>
      </c>
      <c r="AI134" s="1032" t="s">
        <v>303</v>
      </c>
      <c r="AJ134" s="1035" t="s">
        <v>503</v>
      </c>
      <c r="AK134" s="1032" t="s">
        <v>312</v>
      </c>
      <c r="AL134" s="1032" t="s">
        <v>303</v>
      </c>
      <c r="AM134" s="1032" t="s">
        <v>441</v>
      </c>
      <c r="AN134" s="1044">
        <v>563172.78652489418</v>
      </c>
      <c r="AO134" s="1044">
        <v>258860.18234553467</v>
      </c>
      <c r="AP134" s="1044">
        <v>304312.60417935957</v>
      </c>
      <c r="AQ134" s="1032" t="s">
        <v>303</v>
      </c>
      <c r="AR134" s="1041" t="s">
        <v>336</v>
      </c>
      <c r="AS134" s="1038">
        <v>563172.78652489418</v>
      </c>
      <c r="AT134" s="1041" t="s">
        <v>336</v>
      </c>
      <c r="AU134" s="1038">
        <v>563172.78652489418</v>
      </c>
      <c r="AV134" s="1041" t="s">
        <v>337</v>
      </c>
      <c r="AW134" s="1038">
        <v>563172.78652489418</v>
      </c>
      <c r="AX134" s="1044">
        <v>563172.78652489418</v>
      </c>
      <c r="AY134" s="1076"/>
    </row>
    <row r="135" spans="1:51" s="208" customFormat="1" ht="29.25" customHeight="1" thickBot="1">
      <c r="A135" s="1021"/>
      <c r="B135" s="1024"/>
      <c r="C135" s="1027"/>
      <c r="D135" s="142" t="s">
        <v>6</v>
      </c>
      <c r="E135" s="374">
        <v>24833302</v>
      </c>
      <c r="F135" s="374">
        <v>24833302</v>
      </c>
      <c r="G135" s="373">
        <v>24833302</v>
      </c>
      <c r="H135" s="376">
        <v>23525109</v>
      </c>
      <c r="I135" s="376">
        <v>23525109</v>
      </c>
      <c r="J135" s="96"/>
      <c r="K135" s="96"/>
      <c r="L135" s="96"/>
      <c r="M135" s="96"/>
      <c r="N135" s="96"/>
      <c r="O135" s="96"/>
      <c r="P135" s="96"/>
      <c r="Q135" s="96"/>
      <c r="R135" s="378"/>
      <c r="S135" s="969"/>
      <c r="T135" s="373">
        <v>0</v>
      </c>
      <c r="U135" s="70">
        <v>1772792</v>
      </c>
      <c r="V135" s="70">
        <v>8903789</v>
      </c>
      <c r="W135" s="190"/>
      <c r="X135" s="190"/>
      <c r="Y135" s="190"/>
      <c r="Z135" s="70"/>
      <c r="AA135" s="70"/>
      <c r="AB135" s="70"/>
      <c r="AC135" s="70"/>
      <c r="AD135" s="70"/>
      <c r="AE135" s="70"/>
      <c r="AF135" s="969"/>
      <c r="AG135" s="1073"/>
      <c r="AH135" s="1033"/>
      <c r="AI135" s="1033"/>
      <c r="AJ135" s="1036"/>
      <c r="AK135" s="1033"/>
      <c r="AL135" s="1033"/>
      <c r="AM135" s="1033"/>
      <c r="AN135" s="1045"/>
      <c r="AO135" s="1045"/>
      <c r="AP135" s="1045"/>
      <c r="AQ135" s="1033"/>
      <c r="AR135" s="1042"/>
      <c r="AS135" s="1039"/>
      <c r="AT135" s="1042"/>
      <c r="AU135" s="1039"/>
      <c r="AV135" s="1042"/>
      <c r="AW135" s="1039"/>
      <c r="AX135" s="1045"/>
      <c r="AY135" s="1076"/>
    </row>
    <row r="136" spans="1:51" s="208" customFormat="1" ht="29.25" customHeight="1" thickBot="1">
      <c r="A136" s="1021"/>
      <c r="B136" s="1024"/>
      <c r="C136" s="1027"/>
      <c r="D136" s="142" t="s">
        <v>68</v>
      </c>
      <c r="E136" s="146">
        <v>0</v>
      </c>
      <c r="F136" s="146">
        <v>0</v>
      </c>
      <c r="G136" s="145">
        <v>0</v>
      </c>
      <c r="H136" s="96">
        <v>0</v>
      </c>
      <c r="I136" s="96">
        <v>0</v>
      </c>
      <c r="J136" s="172"/>
      <c r="K136" s="172"/>
      <c r="L136" s="172"/>
      <c r="M136" s="96"/>
      <c r="N136" s="96"/>
      <c r="O136" s="96"/>
      <c r="P136" s="96"/>
      <c r="Q136" s="96"/>
      <c r="R136" s="378"/>
      <c r="S136" s="969"/>
      <c r="T136" s="191">
        <v>0</v>
      </c>
      <c r="U136" s="192">
        <v>0</v>
      </c>
      <c r="V136" s="192">
        <v>0</v>
      </c>
      <c r="W136" s="192"/>
      <c r="X136" s="192"/>
      <c r="Y136" s="192"/>
      <c r="Z136" s="192"/>
      <c r="AA136" s="192"/>
      <c r="AB136" s="192"/>
      <c r="AC136" s="192"/>
      <c r="AD136" s="192"/>
      <c r="AE136" s="192"/>
      <c r="AF136" s="969"/>
      <c r="AG136" s="1073"/>
      <c r="AH136" s="1033"/>
      <c r="AI136" s="1033"/>
      <c r="AJ136" s="1036"/>
      <c r="AK136" s="1033"/>
      <c r="AL136" s="1033"/>
      <c r="AM136" s="1033"/>
      <c r="AN136" s="1045"/>
      <c r="AO136" s="1045"/>
      <c r="AP136" s="1045"/>
      <c r="AQ136" s="1033"/>
      <c r="AR136" s="1042"/>
      <c r="AS136" s="1039"/>
      <c r="AT136" s="1042"/>
      <c r="AU136" s="1039"/>
      <c r="AV136" s="1042"/>
      <c r="AW136" s="1039"/>
      <c r="AX136" s="1045"/>
      <c r="AY136" s="1076"/>
    </row>
    <row r="137" spans="1:51" s="208" customFormat="1" ht="29.25" customHeight="1" thickBot="1">
      <c r="A137" s="1021"/>
      <c r="B137" s="1024"/>
      <c r="C137" s="1027"/>
      <c r="D137" s="142" t="s">
        <v>7</v>
      </c>
      <c r="E137" s="146">
        <v>3678634</v>
      </c>
      <c r="F137" s="146">
        <v>3678634</v>
      </c>
      <c r="G137" s="145">
        <v>3678634</v>
      </c>
      <c r="H137" s="96">
        <v>3678634</v>
      </c>
      <c r="I137" s="96">
        <v>3678634</v>
      </c>
      <c r="J137" s="172"/>
      <c r="K137" s="172"/>
      <c r="L137" s="172"/>
      <c r="M137" s="96"/>
      <c r="N137" s="96"/>
      <c r="O137" s="96"/>
      <c r="P137" s="96"/>
      <c r="Q137" s="96"/>
      <c r="R137" s="378"/>
      <c r="S137" s="969"/>
      <c r="T137" s="373">
        <v>1350148</v>
      </c>
      <c r="U137" s="70">
        <v>2957359</v>
      </c>
      <c r="V137" s="70">
        <v>3656615</v>
      </c>
      <c r="W137" s="192"/>
      <c r="X137" s="192"/>
      <c r="Y137" s="192"/>
      <c r="Z137" s="192"/>
      <c r="AA137" s="192"/>
      <c r="AB137" s="192"/>
      <c r="AC137" s="192"/>
      <c r="AD137" s="192"/>
      <c r="AE137" s="192"/>
      <c r="AF137" s="969"/>
      <c r="AG137" s="1073"/>
      <c r="AH137" s="1033"/>
      <c r="AI137" s="1033"/>
      <c r="AJ137" s="1036"/>
      <c r="AK137" s="1033"/>
      <c r="AL137" s="1033"/>
      <c r="AM137" s="1033"/>
      <c r="AN137" s="1045"/>
      <c r="AO137" s="1045"/>
      <c r="AP137" s="1045"/>
      <c r="AQ137" s="1033"/>
      <c r="AR137" s="1042"/>
      <c r="AS137" s="1039"/>
      <c r="AT137" s="1042"/>
      <c r="AU137" s="1039"/>
      <c r="AV137" s="1042"/>
      <c r="AW137" s="1039"/>
      <c r="AX137" s="1045"/>
      <c r="AY137" s="1076"/>
    </row>
    <row r="138" spans="1:51" s="208" customFormat="1" ht="29.25" customHeight="1" thickBot="1">
      <c r="A138" s="1021"/>
      <c r="B138" s="1024"/>
      <c r="C138" s="1027"/>
      <c r="D138" s="142" t="s">
        <v>69</v>
      </c>
      <c r="E138" s="174">
        <v>171</v>
      </c>
      <c r="F138" s="174">
        <v>171</v>
      </c>
      <c r="G138" s="173">
        <v>171</v>
      </c>
      <c r="H138" s="175">
        <v>171</v>
      </c>
      <c r="I138" s="175">
        <v>171</v>
      </c>
      <c r="J138" s="187"/>
      <c r="K138" s="187"/>
      <c r="L138" s="187"/>
      <c r="M138" s="175"/>
      <c r="N138" s="175"/>
      <c r="O138" s="175"/>
      <c r="P138" s="175"/>
      <c r="Q138" s="175"/>
      <c r="R138" s="379"/>
      <c r="S138" s="969"/>
      <c r="T138" s="668">
        <v>0</v>
      </c>
      <c r="U138" s="175">
        <v>3</v>
      </c>
      <c r="V138" s="175">
        <v>13</v>
      </c>
      <c r="W138" s="194"/>
      <c r="X138" s="194"/>
      <c r="Y138" s="194"/>
      <c r="Z138" s="175"/>
      <c r="AA138" s="175"/>
      <c r="AB138" s="175"/>
      <c r="AC138" s="175"/>
      <c r="AD138" s="175"/>
      <c r="AE138" s="175"/>
      <c r="AF138" s="969"/>
      <c r="AG138" s="1073"/>
      <c r="AH138" s="1033"/>
      <c r="AI138" s="1033"/>
      <c r="AJ138" s="1036"/>
      <c r="AK138" s="1033"/>
      <c r="AL138" s="1033"/>
      <c r="AM138" s="1033"/>
      <c r="AN138" s="1045"/>
      <c r="AO138" s="1045"/>
      <c r="AP138" s="1045"/>
      <c r="AQ138" s="1033"/>
      <c r="AR138" s="1042"/>
      <c r="AS138" s="1039"/>
      <c r="AT138" s="1042"/>
      <c r="AU138" s="1039"/>
      <c r="AV138" s="1042"/>
      <c r="AW138" s="1039"/>
      <c r="AX138" s="1045"/>
      <c r="AY138" s="1076"/>
    </row>
    <row r="139" spans="1:51" s="208" customFormat="1" ht="29.25" customHeight="1" thickBot="1">
      <c r="A139" s="1021"/>
      <c r="B139" s="1024"/>
      <c r="C139" s="1028"/>
      <c r="D139" s="295" t="s">
        <v>72</v>
      </c>
      <c r="E139" s="381">
        <v>28511936</v>
      </c>
      <c r="F139" s="381">
        <v>28511936</v>
      </c>
      <c r="G139" s="380">
        <v>28511936</v>
      </c>
      <c r="H139" s="382">
        <v>27203743</v>
      </c>
      <c r="I139" s="382">
        <v>27203743</v>
      </c>
      <c r="J139" s="297"/>
      <c r="K139" s="297"/>
      <c r="L139" s="297"/>
      <c r="M139" s="296"/>
      <c r="N139" s="296"/>
      <c r="O139" s="296"/>
      <c r="P139" s="296"/>
      <c r="Q139" s="296"/>
      <c r="R139" s="396"/>
      <c r="S139" s="970"/>
      <c r="T139" s="428">
        <v>1350148</v>
      </c>
      <c r="U139" s="296">
        <v>4730151</v>
      </c>
      <c r="V139" s="296">
        <v>12560404</v>
      </c>
      <c r="W139" s="298"/>
      <c r="X139" s="298"/>
      <c r="Y139" s="298"/>
      <c r="Z139" s="296"/>
      <c r="AA139" s="296"/>
      <c r="AB139" s="296"/>
      <c r="AC139" s="296"/>
      <c r="AD139" s="296"/>
      <c r="AE139" s="296"/>
      <c r="AF139" s="970"/>
      <c r="AG139" s="1074"/>
      <c r="AH139" s="1034"/>
      <c r="AI139" s="1034"/>
      <c r="AJ139" s="1037"/>
      <c r="AK139" s="1034"/>
      <c r="AL139" s="1034"/>
      <c r="AM139" s="1034"/>
      <c r="AN139" s="1046"/>
      <c r="AO139" s="1046"/>
      <c r="AP139" s="1046"/>
      <c r="AQ139" s="1034"/>
      <c r="AR139" s="1043"/>
      <c r="AS139" s="1040"/>
      <c r="AT139" s="1043"/>
      <c r="AU139" s="1040"/>
      <c r="AV139" s="1043"/>
      <c r="AW139" s="1040"/>
      <c r="AX139" s="1046"/>
      <c r="AY139" s="1076"/>
    </row>
    <row r="140" spans="1:51" s="208" customFormat="1" ht="29.25" customHeight="1" thickBot="1">
      <c r="A140" s="1021"/>
      <c r="B140" s="1024"/>
      <c r="C140" s="1026" t="s">
        <v>313</v>
      </c>
      <c r="D140" s="293" t="s">
        <v>67</v>
      </c>
      <c r="E140" s="410">
        <v>100</v>
      </c>
      <c r="F140" s="410">
        <v>100</v>
      </c>
      <c r="G140" s="411">
        <v>100</v>
      </c>
      <c r="H140" s="560">
        <v>100</v>
      </c>
      <c r="I140" s="560">
        <v>100</v>
      </c>
      <c r="J140" s="294"/>
      <c r="K140" s="294"/>
      <c r="L140" s="294"/>
      <c r="M140" s="294"/>
      <c r="N140" s="294"/>
      <c r="O140" s="294"/>
      <c r="P140" s="294"/>
      <c r="Q140" s="294"/>
      <c r="R140" s="378"/>
      <c r="S140" s="968"/>
      <c r="T140" s="189">
        <v>0</v>
      </c>
      <c r="U140" s="70">
        <v>5</v>
      </c>
      <c r="V140" s="70">
        <v>11</v>
      </c>
      <c r="W140" s="289"/>
      <c r="X140" s="289"/>
      <c r="Y140" s="289"/>
      <c r="Z140" s="289"/>
      <c r="AA140" s="289"/>
      <c r="AB140" s="289"/>
      <c r="AC140" s="289"/>
      <c r="AD140" s="289"/>
      <c r="AE140" s="70"/>
      <c r="AF140" s="968"/>
      <c r="AG140" s="1072" t="s">
        <v>313</v>
      </c>
      <c r="AH140" s="1032" t="s">
        <v>508</v>
      </c>
      <c r="AI140" s="1032" t="s">
        <v>303</v>
      </c>
      <c r="AJ140" s="1035" t="s">
        <v>503</v>
      </c>
      <c r="AK140" s="1032" t="s">
        <v>313</v>
      </c>
      <c r="AL140" s="1032" t="s">
        <v>303</v>
      </c>
      <c r="AM140" s="1032" t="s">
        <v>441</v>
      </c>
      <c r="AN140" s="1044">
        <v>163230.72497655527</v>
      </c>
      <c r="AO140" s="1044">
        <v>77499.342048074177</v>
      </c>
      <c r="AP140" s="1044">
        <v>85731.382928481078</v>
      </c>
      <c r="AQ140" s="1032" t="s">
        <v>303</v>
      </c>
      <c r="AR140" s="1041" t="s">
        <v>336</v>
      </c>
      <c r="AS140" s="1038">
        <v>163230.72497655527</v>
      </c>
      <c r="AT140" s="1041" t="s">
        <v>336</v>
      </c>
      <c r="AU140" s="1038">
        <v>163230.72497655527</v>
      </c>
      <c r="AV140" s="1041" t="s">
        <v>337</v>
      </c>
      <c r="AW140" s="1038">
        <v>163230.72497655527</v>
      </c>
      <c r="AX140" s="1044">
        <v>163230.72497655527</v>
      </c>
      <c r="AY140" s="1076"/>
    </row>
    <row r="141" spans="1:51" s="208" customFormat="1" ht="29.25" customHeight="1" thickBot="1">
      <c r="A141" s="1021"/>
      <c r="B141" s="1024"/>
      <c r="C141" s="1027"/>
      <c r="D141" s="142" t="s">
        <v>6</v>
      </c>
      <c r="E141" s="374">
        <v>14540552</v>
      </c>
      <c r="F141" s="374">
        <v>14540552</v>
      </c>
      <c r="G141" s="373">
        <v>14540552</v>
      </c>
      <c r="H141" s="376">
        <v>13774570</v>
      </c>
      <c r="I141" s="376">
        <v>13774570</v>
      </c>
      <c r="J141" s="96"/>
      <c r="K141" s="96"/>
      <c r="L141" s="96"/>
      <c r="M141" s="96"/>
      <c r="N141" s="96"/>
      <c r="O141" s="96"/>
      <c r="P141" s="96"/>
      <c r="Q141" s="96"/>
      <c r="R141" s="378"/>
      <c r="S141" s="969"/>
      <c r="T141" s="373">
        <v>0</v>
      </c>
      <c r="U141" s="70">
        <v>2954654</v>
      </c>
      <c r="V141" s="70">
        <v>7533975</v>
      </c>
      <c r="W141" s="190"/>
      <c r="X141" s="190"/>
      <c r="Y141" s="190"/>
      <c r="Z141" s="70"/>
      <c r="AA141" s="70"/>
      <c r="AB141" s="70"/>
      <c r="AC141" s="70"/>
      <c r="AD141" s="70"/>
      <c r="AE141" s="70"/>
      <c r="AF141" s="969"/>
      <c r="AG141" s="1073"/>
      <c r="AH141" s="1033"/>
      <c r="AI141" s="1033"/>
      <c r="AJ141" s="1036"/>
      <c r="AK141" s="1033"/>
      <c r="AL141" s="1033"/>
      <c r="AM141" s="1033"/>
      <c r="AN141" s="1045"/>
      <c r="AO141" s="1045"/>
      <c r="AP141" s="1045"/>
      <c r="AQ141" s="1033"/>
      <c r="AR141" s="1042"/>
      <c r="AS141" s="1039"/>
      <c r="AT141" s="1042"/>
      <c r="AU141" s="1039"/>
      <c r="AV141" s="1042"/>
      <c r="AW141" s="1039"/>
      <c r="AX141" s="1045"/>
      <c r="AY141" s="1076"/>
    </row>
    <row r="142" spans="1:51" s="208" customFormat="1" ht="29.25" customHeight="1" thickBot="1">
      <c r="A142" s="1021"/>
      <c r="B142" s="1024"/>
      <c r="C142" s="1027"/>
      <c r="D142" s="142" t="s">
        <v>68</v>
      </c>
      <c r="E142" s="146">
        <v>0</v>
      </c>
      <c r="F142" s="146">
        <v>0</v>
      </c>
      <c r="G142" s="145">
        <v>0</v>
      </c>
      <c r="H142" s="96">
        <v>0</v>
      </c>
      <c r="I142" s="96">
        <v>0</v>
      </c>
      <c r="J142" s="172"/>
      <c r="K142" s="172"/>
      <c r="L142" s="172"/>
      <c r="M142" s="96"/>
      <c r="N142" s="96"/>
      <c r="O142" s="96"/>
      <c r="P142" s="96"/>
      <c r="Q142" s="96"/>
      <c r="R142" s="378"/>
      <c r="S142" s="969"/>
      <c r="T142" s="191">
        <v>0</v>
      </c>
      <c r="U142" s="192">
        <v>0</v>
      </c>
      <c r="V142" s="192">
        <v>0</v>
      </c>
      <c r="W142" s="192"/>
      <c r="X142" s="192"/>
      <c r="Y142" s="192"/>
      <c r="Z142" s="192"/>
      <c r="AA142" s="192"/>
      <c r="AB142" s="192"/>
      <c r="AC142" s="192"/>
      <c r="AD142" s="192"/>
      <c r="AE142" s="192"/>
      <c r="AF142" s="969"/>
      <c r="AG142" s="1073"/>
      <c r="AH142" s="1033"/>
      <c r="AI142" s="1033"/>
      <c r="AJ142" s="1036"/>
      <c r="AK142" s="1033"/>
      <c r="AL142" s="1033"/>
      <c r="AM142" s="1033"/>
      <c r="AN142" s="1045"/>
      <c r="AO142" s="1045"/>
      <c r="AP142" s="1045"/>
      <c r="AQ142" s="1033"/>
      <c r="AR142" s="1042"/>
      <c r="AS142" s="1039"/>
      <c r="AT142" s="1042"/>
      <c r="AU142" s="1039"/>
      <c r="AV142" s="1042"/>
      <c r="AW142" s="1039"/>
      <c r="AX142" s="1045"/>
      <c r="AY142" s="1076"/>
    </row>
    <row r="143" spans="1:51" s="208" customFormat="1" ht="29.25" customHeight="1" thickBot="1">
      <c r="A143" s="1021"/>
      <c r="B143" s="1024"/>
      <c r="C143" s="1027"/>
      <c r="D143" s="142" t="s">
        <v>7</v>
      </c>
      <c r="E143" s="146">
        <v>1640829</v>
      </c>
      <c r="F143" s="146">
        <v>1640829</v>
      </c>
      <c r="G143" s="145">
        <v>1640829</v>
      </c>
      <c r="H143" s="96">
        <v>1640829</v>
      </c>
      <c r="I143" s="96">
        <v>1640829</v>
      </c>
      <c r="J143" s="172"/>
      <c r="K143" s="172"/>
      <c r="L143" s="172"/>
      <c r="M143" s="96"/>
      <c r="N143" s="96"/>
      <c r="O143" s="96"/>
      <c r="P143" s="96"/>
      <c r="Q143" s="96"/>
      <c r="R143" s="378"/>
      <c r="S143" s="969"/>
      <c r="T143" s="373">
        <v>602224</v>
      </c>
      <c r="U143" s="70">
        <v>1319110</v>
      </c>
      <c r="V143" s="70">
        <v>1631008</v>
      </c>
      <c r="W143" s="192"/>
      <c r="X143" s="192"/>
      <c r="Y143" s="192"/>
      <c r="Z143" s="192"/>
      <c r="AA143" s="192"/>
      <c r="AB143" s="192"/>
      <c r="AC143" s="192"/>
      <c r="AD143" s="192"/>
      <c r="AE143" s="192"/>
      <c r="AF143" s="969"/>
      <c r="AG143" s="1073"/>
      <c r="AH143" s="1033"/>
      <c r="AI143" s="1033"/>
      <c r="AJ143" s="1036"/>
      <c r="AK143" s="1033"/>
      <c r="AL143" s="1033"/>
      <c r="AM143" s="1033"/>
      <c r="AN143" s="1045"/>
      <c r="AO143" s="1045"/>
      <c r="AP143" s="1045"/>
      <c r="AQ143" s="1033"/>
      <c r="AR143" s="1042"/>
      <c r="AS143" s="1039"/>
      <c r="AT143" s="1042"/>
      <c r="AU143" s="1039"/>
      <c r="AV143" s="1042"/>
      <c r="AW143" s="1039"/>
      <c r="AX143" s="1045"/>
      <c r="AY143" s="1076"/>
    </row>
    <row r="144" spans="1:51" s="208" customFormat="1" ht="29.25" customHeight="1" thickBot="1">
      <c r="A144" s="1021"/>
      <c r="B144" s="1024"/>
      <c r="C144" s="1027"/>
      <c r="D144" s="142" t="s">
        <v>69</v>
      </c>
      <c r="E144" s="174">
        <v>100</v>
      </c>
      <c r="F144" s="174">
        <v>100</v>
      </c>
      <c r="G144" s="173">
        <v>100</v>
      </c>
      <c r="H144" s="175">
        <v>100</v>
      </c>
      <c r="I144" s="175">
        <v>100</v>
      </c>
      <c r="J144" s="187"/>
      <c r="K144" s="187"/>
      <c r="L144" s="187"/>
      <c r="M144" s="175"/>
      <c r="N144" s="175"/>
      <c r="O144" s="175"/>
      <c r="P144" s="175"/>
      <c r="Q144" s="175"/>
      <c r="R144" s="379"/>
      <c r="S144" s="969"/>
      <c r="T144" s="668">
        <v>0</v>
      </c>
      <c r="U144" s="175">
        <v>5</v>
      </c>
      <c r="V144" s="175">
        <v>11</v>
      </c>
      <c r="W144" s="194"/>
      <c r="X144" s="194"/>
      <c r="Y144" s="194"/>
      <c r="Z144" s="175"/>
      <c r="AA144" s="175"/>
      <c r="AB144" s="175"/>
      <c r="AC144" s="175"/>
      <c r="AD144" s="175"/>
      <c r="AE144" s="175"/>
      <c r="AF144" s="969"/>
      <c r="AG144" s="1073"/>
      <c r="AH144" s="1033"/>
      <c r="AI144" s="1033"/>
      <c r="AJ144" s="1036"/>
      <c r="AK144" s="1033"/>
      <c r="AL144" s="1033"/>
      <c r="AM144" s="1033"/>
      <c r="AN144" s="1045"/>
      <c r="AO144" s="1045"/>
      <c r="AP144" s="1045"/>
      <c r="AQ144" s="1033"/>
      <c r="AR144" s="1042"/>
      <c r="AS144" s="1039"/>
      <c r="AT144" s="1042"/>
      <c r="AU144" s="1039"/>
      <c r="AV144" s="1042"/>
      <c r="AW144" s="1039"/>
      <c r="AX144" s="1045"/>
      <c r="AY144" s="1076"/>
    </row>
    <row r="145" spans="1:51" s="208" customFormat="1" ht="29.25" customHeight="1" thickBot="1">
      <c r="A145" s="1021"/>
      <c r="B145" s="1024"/>
      <c r="C145" s="1028"/>
      <c r="D145" s="295" t="s">
        <v>72</v>
      </c>
      <c r="E145" s="381">
        <v>16181381</v>
      </c>
      <c r="F145" s="381">
        <v>16181381</v>
      </c>
      <c r="G145" s="380">
        <v>16181381</v>
      </c>
      <c r="H145" s="382">
        <v>15415399</v>
      </c>
      <c r="I145" s="382">
        <v>15415399</v>
      </c>
      <c r="J145" s="297"/>
      <c r="K145" s="297"/>
      <c r="L145" s="297"/>
      <c r="M145" s="296"/>
      <c r="N145" s="296"/>
      <c r="O145" s="296"/>
      <c r="P145" s="296"/>
      <c r="Q145" s="296"/>
      <c r="R145" s="396"/>
      <c r="S145" s="970"/>
      <c r="T145" s="428">
        <v>602224</v>
      </c>
      <c r="U145" s="296">
        <v>4273764</v>
      </c>
      <c r="V145" s="296">
        <v>9164983</v>
      </c>
      <c r="W145" s="298"/>
      <c r="X145" s="298"/>
      <c r="Y145" s="298"/>
      <c r="Z145" s="296"/>
      <c r="AA145" s="296"/>
      <c r="AB145" s="296"/>
      <c r="AC145" s="296"/>
      <c r="AD145" s="296"/>
      <c r="AE145" s="296"/>
      <c r="AF145" s="970"/>
      <c r="AG145" s="1074"/>
      <c r="AH145" s="1034"/>
      <c r="AI145" s="1034"/>
      <c r="AJ145" s="1037"/>
      <c r="AK145" s="1034"/>
      <c r="AL145" s="1034"/>
      <c r="AM145" s="1034"/>
      <c r="AN145" s="1046"/>
      <c r="AO145" s="1046"/>
      <c r="AP145" s="1046"/>
      <c r="AQ145" s="1034"/>
      <c r="AR145" s="1043"/>
      <c r="AS145" s="1040"/>
      <c r="AT145" s="1043"/>
      <c r="AU145" s="1040"/>
      <c r="AV145" s="1043"/>
      <c r="AW145" s="1040"/>
      <c r="AX145" s="1046"/>
      <c r="AY145" s="1076"/>
    </row>
    <row r="146" spans="1:51" s="208" customFormat="1" ht="29.25" customHeight="1" thickBot="1">
      <c r="A146" s="1021"/>
      <c r="B146" s="1024"/>
      <c r="C146" s="1026" t="s">
        <v>314</v>
      </c>
      <c r="D146" s="141" t="s">
        <v>67</v>
      </c>
      <c r="E146" s="410">
        <v>25</v>
      </c>
      <c r="F146" s="410">
        <v>25</v>
      </c>
      <c r="G146" s="411">
        <v>25</v>
      </c>
      <c r="H146" s="560">
        <v>25</v>
      </c>
      <c r="I146" s="560">
        <v>25</v>
      </c>
      <c r="J146" s="96"/>
      <c r="K146" s="96"/>
      <c r="L146" s="96"/>
      <c r="M146" s="96"/>
      <c r="N146" s="96"/>
      <c r="O146" s="96"/>
      <c r="P146" s="96"/>
      <c r="Q146" s="96"/>
      <c r="R146" s="378"/>
      <c r="S146" s="968"/>
      <c r="T146" s="189">
        <v>0</v>
      </c>
      <c r="U146" s="70">
        <v>0</v>
      </c>
      <c r="V146" s="70">
        <v>2</v>
      </c>
      <c r="W146" s="70"/>
      <c r="X146" s="70"/>
      <c r="Y146" s="70"/>
      <c r="Z146" s="70"/>
      <c r="AA146" s="70"/>
      <c r="AB146" s="70"/>
      <c r="AC146" s="70"/>
      <c r="AD146" s="70"/>
      <c r="AE146" s="70"/>
      <c r="AF146" s="968"/>
      <c r="AG146" s="1072" t="s">
        <v>314</v>
      </c>
      <c r="AH146" s="1032" t="s">
        <v>509</v>
      </c>
      <c r="AI146" s="1032" t="s">
        <v>303</v>
      </c>
      <c r="AJ146" s="1035" t="s">
        <v>503</v>
      </c>
      <c r="AK146" s="1032" t="s">
        <v>314</v>
      </c>
      <c r="AL146" s="1032" t="s">
        <v>303</v>
      </c>
      <c r="AM146" s="1032" t="s">
        <v>441</v>
      </c>
      <c r="AN146" s="1044">
        <v>107787.77730349379</v>
      </c>
      <c r="AO146" s="1044">
        <v>53687.302981756962</v>
      </c>
      <c r="AP146" s="1044">
        <v>54100.474321736823</v>
      </c>
      <c r="AQ146" s="1032" t="s">
        <v>303</v>
      </c>
      <c r="AR146" s="1041" t="s">
        <v>336</v>
      </c>
      <c r="AS146" s="1038">
        <v>107787.77730349379</v>
      </c>
      <c r="AT146" s="1041" t="s">
        <v>336</v>
      </c>
      <c r="AU146" s="1038">
        <v>107787.77730349379</v>
      </c>
      <c r="AV146" s="1041" t="s">
        <v>337</v>
      </c>
      <c r="AW146" s="1038">
        <v>107787.77730349379</v>
      </c>
      <c r="AX146" s="1044">
        <v>107787.77730349379</v>
      </c>
      <c r="AY146" s="1076"/>
    </row>
    <row r="147" spans="1:51" s="208" customFormat="1" ht="29.25" customHeight="1" thickBot="1">
      <c r="A147" s="1021"/>
      <c r="B147" s="1024"/>
      <c r="C147" s="1027"/>
      <c r="D147" s="142" t="s">
        <v>6</v>
      </c>
      <c r="E147" s="374">
        <v>3594294</v>
      </c>
      <c r="F147" s="374">
        <v>3594294</v>
      </c>
      <c r="G147" s="373">
        <v>3594294</v>
      </c>
      <c r="H147" s="376">
        <v>3404950</v>
      </c>
      <c r="I147" s="376">
        <v>3404950</v>
      </c>
      <c r="J147" s="96"/>
      <c r="K147" s="96"/>
      <c r="L147" s="96"/>
      <c r="M147" s="96"/>
      <c r="N147" s="96"/>
      <c r="O147" s="96"/>
      <c r="P147" s="96"/>
      <c r="Q147" s="96"/>
      <c r="R147" s="378"/>
      <c r="S147" s="969"/>
      <c r="T147" s="373">
        <v>0</v>
      </c>
      <c r="U147" s="70">
        <v>0</v>
      </c>
      <c r="V147" s="70">
        <v>1369814</v>
      </c>
      <c r="W147" s="190"/>
      <c r="X147" s="190"/>
      <c r="Y147" s="190"/>
      <c r="Z147" s="70"/>
      <c r="AA147" s="70"/>
      <c r="AB147" s="70"/>
      <c r="AC147" s="70"/>
      <c r="AD147" s="70"/>
      <c r="AE147" s="70"/>
      <c r="AF147" s="969"/>
      <c r="AG147" s="1073"/>
      <c r="AH147" s="1033"/>
      <c r="AI147" s="1033"/>
      <c r="AJ147" s="1036"/>
      <c r="AK147" s="1033"/>
      <c r="AL147" s="1033"/>
      <c r="AM147" s="1033"/>
      <c r="AN147" s="1045"/>
      <c r="AO147" s="1045"/>
      <c r="AP147" s="1045"/>
      <c r="AQ147" s="1033"/>
      <c r="AR147" s="1042"/>
      <c r="AS147" s="1039"/>
      <c r="AT147" s="1042"/>
      <c r="AU147" s="1039"/>
      <c r="AV147" s="1042"/>
      <c r="AW147" s="1039"/>
      <c r="AX147" s="1045"/>
      <c r="AY147" s="1076"/>
    </row>
    <row r="148" spans="1:51" s="208" customFormat="1" ht="29.25" customHeight="1" thickBot="1">
      <c r="A148" s="1021"/>
      <c r="B148" s="1024"/>
      <c r="C148" s="1027"/>
      <c r="D148" s="142" t="s">
        <v>68</v>
      </c>
      <c r="E148" s="146">
        <v>0</v>
      </c>
      <c r="F148" s="146">
        <v>0</v>
      </c>
      <c r="G148" s="145">
        <v>0</v>
      </c>
      <c r="H148" s="96">
        <v>0</v>
      </c>
      <c r="I148" s="96">
        <v>0</v>
      </c>
      <c r="J148" s="172"/>
      <c r="K148" s="172"/>
      <c r="L148" s="172"/>
      <c r="M148" s="96"/>
      <c r="N148" s="96"/>
      <c r="O148" s="96"/>
      <c r="P148" s="96"/>
      <c r="Q148" s="96"/>
      <c r="R148" s="378"/>
      <c r="S148" s="969"/>
      <c r="T148" s="191">
        <v>0</v>
      </c>
      <c r="U148" s="192">
        <v>0</v>
      </c>
      <c r="V148" s="192">
        <v>0</v>
      </c>
      <c r="W148" s="192"/>
      <c r="X148" s="192"/>
      <c r="Y148" s="192"/>
      <c r="Z148" s="192"/>
      <c r="AA148" s="192"/>
      <c r="AB148" s="192"/>
      <c r="AC148" s="192"/>
      <c r="AD148" s="192"/>
      <c r="AE148" s="192"/>
      <c r="AF148" s="969"/>
      <c r="AG148" s="1073"/>
      <c r="AH148" s="1033"/>
      <c r="AI148" s="1033"/>
      <c r="AJ148" s="1036"/>
      <c r="AK148" s="1033"/>
      <c r="AL148" s="1033"/>
      <c r="AM148" s="1033"/>
      <c r="AN148" s="1045"/>
      <c r="AO148" s="1045"/>
      <c r="AP148" s="1045"/>
      <c r="AQ148" s="1033"/>
      <c r="AR148" s="1042"/>
      <c r="AS148" s="1039"/>
      <c r="AT148" s="1042"/>
      <c r="AU148" s="1039"/>
      <c r="AV148" s="1042"/>
      <c r="AW148" s="1039"/>
      <c r="AX148" s="1045"/>
      <c r="AY148" s="1076"/>
    </row>
    <row r="149" spans="1:51" s="208" customFormat="1" ht="29.25" customHeight="1" thickBot="1">
      <c r="A149" s="1021"/>
      <c r="B149" s="1024"/>
      <c r="C149" s="1027"/>
      <c r="D149" s="142" t="s">
        <v>7</v>
      </c>
      <c r="E149" s="146">
        <v>344045</v>
      </c>
      <c r="F149" s="146">
        <v>344045</v>
      </c>
      <c r="G149" s="145">
        <v>344045</v>
      </c>
      <c r="H149" s="96">
        <v>344045</v>
      </c>
      <c r="I149" s="96">
        <v>344045</v>
      </c>
      <c r="J149" s="172"/>
      <c r="K149" s="172"/>
      <c r="L149" s="172"/>
      <c r="M149" s="96"/>
      <c r="N149" s="96"/>
      <c r="O149" s="96"/>
      <c r="P149" s="96"/>
      <c r="Q149" s="96"/>
      <c r="R149" s="378"/>
      <c r="S149" s="969"/>
      <c r="T149" s="373">
        <v>126273</v>
      </c>
      <c r="U149" s="70">
        <v>276588</v>
      </c>
      <c r="V149" s="70">
        <v>341986</v>
      </c>
      <c r="W149" s="192"/>
      <c r="X149" s="192"/>
      <c r="Y149" s="192"/>
      <c r="Z149" s="192"/>
      <c r="AA149" s="192"/>
      <c r="AB149" s="192"/>
      <c r="AC149" s="192"/>
      <c r="AD149" s="192"/>
      <c r="AE149" s="192"/>
      <c r="AF149" s="969"/>
      <c r="AG149" s="1073"/>
      <c r="AH149" s="1033"/>
      <c r="AI149" s="1033"/>
      <c r="AJ149" s="1036"/>
      <c r="AK149" s="1033"/>
      <c r="AL149" s="1033"/>
      <c r="AM149" s="1033"/>
      <c r="AN149" s="1045"/>
      <c r="AO149" s="1045"/>
      <c r="AP149" s="1045"/>
      <c r="AQ149" s="1033"/>
      <c r="AR149" s="1042"/>
      <c r="AS149" s="1039"/>
      <c r="AT149" s="1042"/>
      <c r="AU149" s="1039"/>
      <c r="AV149" s="1042"/>
      <c r="AW149" s="1039"/>
      <c r="AX149" s="1045"/>
      <c r="AY149" s="1076"/>
    </row>
    <row r="150" spans="1:51" s="208" customFormat="1" ht="29.25" customHeight="1" thickBot="1">
      <c r="A150" s="1021"/>
      <c r="B150" s="1024"/>
      <c r="C150" s="1027"/>
      <c r="D150" s="142" t="s">
        <v>69</v>
      </c>
      <c r="E150" s="174">
        <v>25</v>
      </c>
      <c r="F150" s="174">
        <v>25</v>
      </c>
      <c r="G150" s="173">
        <v>25</v>
      </c>
      <c r="H150" s="175">
        <v>25</v>
      </c>
      <c r="I150" s="175">
        <v>25</v>
      </c>
      <c r="J150" s="187"/>
      <c r="K150" s="187"/>
      <c r="L150" s="187"/>
      <c r="M150" s="175"/>
      <c r="N150" s="175"/>
      <c r="O150" s="175"/>
      <c r="P150" s="175"/>
      <c r="Q150" s="175"/>
      <c r="R150" s="379"/>
      <c r="S150" s="969"/>
      <c r="T150" s="668">
        <v>0</v>
      </c>
      <c r="U150" s="175">
        <v>0</v>
      </c>
      <c r="V150" s="175">
        <v>2</v>
      </c>
      <c r="W150" s="194"/>
      <c r="X150" s="194"/>
      <c r="Y150" s="194"/>
      <c r="Z150" s="175"/>
      <c r="AA150" s="175"/>
      <c r="AB150" s="175"/>
      <c r="AC150" s="175"/>
      <c r="AD150" s="175"/>
      <c r="AE150" s="175"/>
      <c r="AF150" s="969"/>
      <c r="AG150" s="1073"/>
      <c r="AH150" s="1033"/>
      <c r="AI150" s="1033"/>
      <c r="AJ150" s="1036"/>
      <c r="AK150" s="1033"/>
      <c r="AL150" s="1033"/>
      <c r="AM150" s="1033"/>
      <c r="AN150" s="1045"/>
      <c r="AO150" s="1045"/>
      <c r="AP150" s="1045"/>
      <c r="AQ150" s="1033"/>
      <c r="AR150" s="1042"/>
      <c r="AS150" s="1039"/>
      <c r="AT150" s="1042"/>
      <c r="AU150" s="1039"/>
      <c r="AV150" s="1042"/>
      <c r="AW150" s="1039"/>
      <c r="AX150" s="1045"/>
      <c r="AY150" s="1076"/>
    </row>
    <row r="151" spans="1:51" s="208" customFormat="1" ht="29.25" customHeight="1" thickBot="1">
      <c r="A151" s="1021"/>
      <c r="B151" s="1024"/>
      <c r="C151" s="1028"/>
      <c r="D151" s="295" t="s">
        <v>72</v>
      </c>
      <c r="E151" s="381">
        <v>3938339</v>
      </c>
      <c r="F151" s="381">
        <v>3938339</v>
      </c>
      <c r="G151" s="380">
        <v>3938339</v>
      </c>
      <c r="H151" s="382">
        <v>3748995</v>
      </c>
      <c r="I151" s="382">
        <v>3748995</v>
      </c>
      <c r="J151" s="297"/>
      <c r="K151" s="297"/>
      <c r="L151" s="297"/>
      <c r="M151" s="296"/>
      <c r="N151" s="296"/>
      <c r="O151" s="296"/>
      <c r="P151" s="296"/>
      <c r="Q151" s="296"/>
      <c r="R151" s="396"/>
      <c r="S151" s="970"/>
      <c r="T151" s="428">
        <v>126273</v>
      </c>
      <c r="U151" s="296">
        <v>276588</v>
      </c>
      <c r="V151" s="296">
        <v>1711800</v>
      </c>
      <c r="W151" s="298"/>
      <c r="X151" s="298"/>
      <c r="Y151" s="298"/>
      <c r="Z151" s="296"/>
      <c r="AA151" s="296"/>
      <c r="AB151" s="296"/>
      <c r="AC151" s="296"/>
      <c r="AD151" s="296"/>
      <c r="AE151" s="296"/>
      <c r="AF151" s="970"/>
      <c r="AG151" s="1074"/>
      <c r="AH151" s="1034"/>
      <c r="AI151" s="1034"/>
      <c r="AJ151" s="1037"/>
      <c r="AK151" s="1034"/>
      <c r="AL151" s="1034"/>
      <c r="AM151" s="1034"/>
      <c r="AN151" s="1046"/>
      <c r="AO151" s="1046"/>
      <c r="AP151" s="1046"/>
      <c r="AQ151" s="1034"/>
      <c r="AR151" s="1043"/>
      <c r="AS151" s="1040"/>
      <c r="AT151" s="1043"/>
      <c r="AU151" s="1040"/>
      <c r="AV151" s="1043"/>
      <c r="AW151" s="1040"/>
      <c r="AX151" s="1046"/>
      <c r="AY151" s="1076"/>
    </row>
    <row r="152" spans="1:51" s="208" customFormat="1" ht="29.25" customHeight="1" thickBot="1">
      <c r="A152" s="1021"/>
      <c r="B152" s="1024"/>
      <c r="C152" s="1026" t="s">
        <v>315</v>
      </c>
      <c r="D152" s="141" t="s">
        <v>67</v>
      </c>
      <c r="E152" s="410">
        <v>95</v>
      </c>
      <c r="F152" s="410">
        <v>95</v>
      </c>
      <c r="G152" s="411">
        <v>95</v>
      </c>
      <c r="H152" s="560">
        <v>95</v>
      </c>
      <c r="I152" s="560">
        <v>95</v>
      </c>
      <c r="J152" s="96"/>
      <c r="K152" s="96"/>
      <c r="L152" s="96"/>
      <c r="M152" s="96"/>
      <c r="N152" s="96"/>
      <c r="O152" s="96"/>
      <c r="P152" s="96"/>
      <c r="Q152" s="96"/>
      <c r="R152" s="378"/>
      <c r="S152" s="968"/>
      <c r="T152" s="189">
        <v>0</v>
      </c>
      <c r="U152" s="70">
        <v>13</v>
      </c>
      <c r="V152" s="70">
        <v>21</v>
      </c>
      <c r="W152" s="70"/>
      <c r="X152" s="70"/>
      <c r="Y152" s="70"/>
      <c r="Z152" s="70"/>
      <c r="AA152" s="70"/>
      <c r="AB152" s="70"/>
      <c r="AC152" s="70"/>
      <c r="AD152" s="70"/>
      <c r="AE152" s="70"/>
      <c r="AF152" s="968"/>
      <c r="AG152" s="1072" t="s">
        <v>315</v>
      </c>
      <c r="AH152" s="1032" t="s">
        <v>510</v>
      </c>
      <c r="AI152" s="1032" t="s">
        <v>303</v>
      </c>
      <c r="AJ152" s="1035" t="s">
        <v>503</v>
      </c>
      <c r="AK152" s="1032" t="s">
        <v>315</v>
      </c>
      <c r="AL152" s="1032" t="s">
        <v>303</v>
      </c>
      <c r="AM152" s="1032" t="s">
        <v>441</v>
      </c>
      <c r="AN152" s="1044">
        <v>406574.31283195887</v>
      </c>
      <c r="AO152" s="1044">
        <v>196556.91202693075</v>
      </c>
      <c r="AP152" s="1044">
        <v>210017.40080502813</v>
      </c>
      <c r="AQ152" s="1032" t="s">
        <v>303</v>
      </c>
      <c r="AR152" s="1041" t="s">
        <v>336</v>
      </c>
      <c r="AS152" s="1038">
        <v>406574.31283195887</v>
      </c>
      <c r="AT152" s="1041" t="s">
        <v>336</v>
      </c>
      <c r="AU152" s="1038">
        <v>406574.31283195887</v>
      </c>
      <c r="AV152" s="1041" t="s">
        <v>337</v>
      </c>
      <c r="AW152" s="1038">
        <v>406574.31283195887</v>
      </c>
      <c r="AX152" s="1044">
        <v>406574.31283195887</v>
      </c>
      <c r="AY152" s="1076"/>
    </row>
    <row r="153" spans="1:51" s="208" customFormat="1" ht="29.25" customHeight="1" thickBot="1">
      <c r="A153" s="1021"/>
      <c r="B153" s="1024"/>
      <c r="C153" s="1027"/>
      <c r="D153" s="142" t="s">
        <v>6</v>
      </c>
      <c r="E153" s="374">
        <v>13723667</v>
      </c>
      <c r="F153" s="374">
        <v>13723667</v>
      </c>
      <c r="G153" s="373">
        <v>13723667</v>
      </c>
      <c r="H153" s="376">
        <v>13000718</v>
      </c>
      <c r="I153" s="376">
        <v>13000718</v>
      </c>
      <c r="J153" s="96"/>
      <c r="K153" s="96"/>
      <c r="L153" s="96"/>
      <c r="M153" s="96"/>
      <c r="N153" s="96"/>
      <c r="O153" s="96"/>
      <c r="P153" s="96"/>
      <c r="Q153" s="96"/>
      <c r="R153" s="378"/>
      <c r="S153" s="969"/>
      <c r="T153" s="373">
        <v>0</v>
      </c>
      <c r="U153" s="70">
        <v>7682100</v>
      </c>
      <c r="V153" s="70">
        <v>14383043</v>
      </c>
      <c r="W153" s="190"/>
      <c r="X153" s="190"/>
      <c r="Y153" s="190"/>
      <c r="Z153" s="70"/>
      <c r="AA153" s="70"/>
      <c r="AB153" s="70"/>
      <c r="AC153" s="70"/>
      <c r="AD153" s="70"/>
      <c r="AE153" s="70"/>
      <c r="AF153" s="969"/>
      <c r="AG153" s="1073"/>
      <c r="AH153" s="1033"/>
      <c r="AI153" s="1033"/>
      <c r="AJ153" s="1036"/>
      <c r="AK153" s="1033"/>
      <c r="AL153" s="1033"/>
      <c r="AM153" s="1033"/>
      <c r="AN153" s="1045"/>
      <c r="AO153" s="1045"/>
      <c r="AP153" s="1045"/>
      <c r="AQ153" s="1033"/>
      <c r="AR153" s="1042"/>
      <c r="AS153" s="1039"/>
      <c r="AT153" s="1042"/>
      <c r="AU153" s="1039"/>
      <c r="AV153" s="1042"/>
      <c r="AW153" s="1039"/>
      <c r="AX153" s="1045"/>
      <c r="AY153" s="1076"/>
    </row>
    <row r="154" spans="1:51" s="208" customFormat="1" ht="29.25" customHeight="1" thickBot="1">
      <c r="A154" s="1021"/>
      <c r="B154" s="1024"/>
      <c r="C154" s="1027"/>
      <c r="D154" s="142" t="s">
        <v>68</v>
      </c>
      <c r="E154" s="146">
        <v>0</v>
      </c>
      <c r="F154" s="146">
        <v>0</v>
      </c>
      <c r="G154" s="145">
        <v>0</v>
      </c>
      <c r="H154" s="96">
        <v>0</v>
      </c>
      <c r="I154" s="96">
        <v>0</v>
      </c>
      <c r="J154" s="172"/>
      <c r="K154" s="172"/>
      <c r="L154" s="172"/>
      <c r="M154" s="96"/>
      <c r="N154" s="96"/>
      <c r="O154" s="96"/>
      <c r="P154" s="96"/>
      <c r="Q154" s="96"/>
      <c r="R154" s="378"/>
      <c r="S154" s="969"/>
      <c r="T154" s="191">
        <v>0</v>
      </c>
      <c r="U154" s="192">
        <v>0</v>
      </c>
      <c r="V154" s="192">
        <v>0</v>
      </c>
      <c r="W154" s="192"/>
      <c r="X154" s="192"/>
      <c r="Y154" s="192"/>
      <c r="Z154" s="192"/>
      <c r="AA154" s="192"/>
      <c r="AB154" s="192"/>
      <c r="AC154" s="192"/>
      <c r="AD154" s="192"/>
      <c r="AE154" s="192"/>
      <c r="AF154" s="969"/>
      <c r="AG154" s="1073"/>
      <c r="AH154" s="1033"/>
      <c r="AI154" s="1033"/>
      <c r="AJ154" s="1036"/>
      <c r="AK154" s="1033"/>
      <c r="AL154" s="1033"/>
      <c r="AM154" s="1033"/>
      <c r="AN154" s="1045"/>
      <c r="AO154" s="1045"/>
      <c r="AP154" s="1045"/>
      <c r="AQ154" s="1033"/>
      <c r="AR154" s="1042"/>
      <c r="AS154" s="1039"/>
      <c r="AT154" s="1042"/>
      <c r="AU154" s="1039"/>
      <c r="AV154" s="1042"/>
      <c r="AW154" s="1039"/>
      <c r="AX154" s="1045"/>
      <c r="AY154" s="1076"/>
    </row>
    <row r="155" spans="1:51" s="208" customFormat="1" ht="29.25" customHeight="1" thickBot="1">
      <c r="A155" s="1021"/>
      <c r="B155" s="1024"/>
      <c r="C155" s="1027"/>
      <c r="D155" s="142" t="s">
        <v>7</v>
      </c>
      <c r="E155" s="146">
        <v>1799619</v>
      </c>
      <c r="F155" s="146">
        <v>1799619</v>
      </c>
      <c r="G155" s="145">
        <v>1799619</v>
      </c>
      <c r="H155" s="96">
        <v>1799619</v>
      </c>
      <c r="I155" s="96">
        <v>1799619</v>
      </c>
      <c r="J155" s="172"/>
      <c r="K155" s="172"/>
      <c r="L155" s="172"/>
      <c r="M155" s="96"/>
      <c r="N155" s="96"/>
      <c r="O155" s="96"/>
      <c r="P155" s="96"/>
      <c r="Q155" s="96"/>
      <c r="R155" s="378"/>
      <c r="S155" s="969"/>
      <c r="T155" s="373">
        <v>660504</v>
      </c>
      <c r="U155" s="70">
        <v>1446766</v>
      </c>
      <c r="V155" s="70">
        <v>1788848</v>
      </c>
      <c r="W155" s="192"/>
      <c r="X155" s="192"/>
      <c r="Y155" s="192"/>
      <c r="Z155" s="192"/>
      <c r="AA155" s="192"/>
      <c r="AB155" s="192"/>
      <c r="AC155" s="192"/>
      <c r="AD155" s="192"/>
      <c r="AE155" s="192"/>
      <c r="AF155" s="969"/>
      <c r="AG155" s="1073"/>
      <c r="AH155" s="1033"/>
      <c r="AI155" s="1033"/>
      <c r="AJ155" s="1036"/>
      <c r="AK155" s="1033"/>
      <c r="AL155" s="1033"/>
      <c r="AM155" s="1033"/>
      <c r="AN155" s="1045"/>
      <c r="AO155" s="1045"/>
      <c r="AP155" s="1045"/>
      <c r="AQ155" s="1033"/>
      <c r="AR155" s="1042"/>
      <c r="AS155" s="1039"/>
      <c r="AT155" s="1042"/>
      <c r="AU155" s="1039"/>
      <c r="AV155" s="1042"/>
      <c r="AW155" s="1039"/>
      <c r="AX155" s="1045"/>
      <c r="AY155" s="1076"/>
    </row>
    <row r="156" spans="1:51" s="208" customFormat="1" ht="29.25" customHeight="1" thickBot="1">
      <c r="A156" s="1021"/>
      <c r="B156" s="1024"/>
      <c r="C156" s="1027"/>
      <c r="D156" s="142" t="s">
        <v>69</v>
      </c>
      <c r="E156" s="174">
        <v>95</v>
      </c>
      <c r="F156" s="174">
        <v>95</v>
      </c>
      <c r="G156" s="173">
        <v>95</v>
      </c>
      <c r="H156" s="175">
        <v>95</v>
      </c>
      <c r="I156" s="175">
        <v>95</v>
      </c>
      <c r="J156" s="187"/>
      <c r="K156" s="187"/>
      <c r="L156" s="187"/>
      <c r="M156" s="175"/>
      <c r="N156" s="175"/>
      <c r="O156" s="175"/>
      <c r="P156" s="175"/>
      <c r="Q156" s="175"/>
      <c r="R156" s="379"/>
      <c r="S156" s="969"/>
      <c r="T156" s="668">
        <v>0</v>
      </c>
      <c r="U156" s="175">
        <v>13</v>
      </c>
      <c r="V156" s="175">
        <v>21</v>
      </c>
      <c r="W156" s="194"/>
      <c r="X156" s="194"/>
      <c r="Y156" s="194"/>
      <c r="Z156" s="175"/>
      <c r="AA156" s="175"/>
      <c r="AB156" s="175"/>
      <c r="AC156" s="175"/>
      <c r="AD156" s="175"/>
      <c r="AE156" s="175"/>
      <c r="AF156" s="969"/>
      <c r="AG156" s="1073"/>
      <c r="AH156" s="1033"/>
      <c r="AI156" s="1033"/>
      <c r="AJ156" s="1036"/>
      <c r="AK156" s="1033"/>
      <c r="AL156" s="1033"/>
      <c r="AM156" s="1033"/>
      <c r="AN156" s="1045"/>
      <c r="AO156" s="1045"/>
      <c r="AP156" s="1045"/>
      <c r="AQ156" s="1033"/>
      <c r="AR156" s="1042"/>
      <c r="AS156" s="1039"/>
      <c r="AT156" s="1042"/>
      <c r="AU156" s="1039"/>
      <c r="AV156" s="1042"/>
      <c r="AW156" s="1039"/>
      <c r="AX156" s="1045"/>
      <c r="AY156" s="1076"/>
    </row>
    <row r="157" spans="1:51" s="208" customFormat="1" ht="29.25" customHeight="1" thickBot="1">
      <c r="A157" s="1021"/>
      <c r="B157" s="1024"/>
      <c r="C157" s="1028"/>
      <c r="D157" s="295" t="s">
        <v>72</v>
      </c>
      <c r="E157" s="381">
        <v>15523286</v>
      </c>
      <c r="F157" s="381">
        <v>15523286</v>
      </c>
      <c r="G157" s="380">
        <v>15523286</v>
      </c>
      <c r="H157" s="382">
        <v>14800337</v>
      </c>
      <c r="I157" s="382">
        <v>14800337</v>
      </c>
      <c r="J157" s="297"/>
      <c r="K157" s="297"/>
      <c r="L157" s="297"/>
      <c r="M157" s="296"/>
      <c r="N157" s="296"/>
      <c r="O157" s="296"/>
      <c r="P157" s="296"/>
      <c r="Q157" s="296"/>
      <c r="R157" s="396"/>
      <c r="S157" s="970"/>
      <c r="T157" s="428">
        <v>660504</v>
      </c>
      <c r="U157" s="296">
        <v>9128866</v>
      </c>
      <c r="V157" s="296">
        <v>16171891</v>
      </c>
      <c r="W157" s="298"/>
      <c r="X157" s="298"/>
      <c r="Y157" s="298"/>
      <c r="Z157" s="296"/>
      <c r="AA157" s="296"/>
      <c r="AB157" s="296"/>
      <c r="AC157" s="296"/>
      <c r="AD157" s="296"/>
      <c r="AE157" s="296"/>
      <c r="AF157" s="970"/>
      <c r="AG157" s="1074"/>
      <c r="AH157" s="1034"/>
      <c r="AI157" s="1034"/>
      <c r="AJ157" s="1037"/>
      <c r="AK157" s="1034"/>
      <c r="AL157" s="1034"/>
      <c r="AM157" s="1034"/>
      <c r="AN157" s="1046"/>
      <c r="AO157" s="1046"/>
      <c r="AP157" s="1046"/>
      <c r="AQ157" s="1034"/>
      <c r="AR157" s="1043"/>
      <c r="AS157" s="1040"/>
      <c r="AT157" s="1043"/>
      <c r="AU157" s="1040"/>
      <c r="AV157" s="1043"/>
      <c r="AW157" s="1040"/>
      <c r="AX157" s="1046"/>
      <c r="AY157" s="1076"/>
    </row>
    <row r="158" spans="1:51" s="208" customFormat="1" ht="29.25" customHeight="1" thickBot="1">
      <c r="A158" s="1021"/>
      <c r="B158" s="1024"/>
      <c r="C158" s="1026" t="s">
        <v>316</v>
      </c>
      <c r="D158" s="141" t="s">
        <v>67</v>
      </c>
      <c r="E158" s="410">
        <v>34</v>
      </c>
      <c r="F158" s="410">
        <v>34</v>
      </c>
      <c r="G158" s="411">
        <v>34</v>
      </c>
      <c r="H158" s="560">
        <v>34</v>
      </c>
      <c r="I158" s="560">
        <v>34</v>
      </c>
      <c r="J158" s="96"/>
      <c r="K158" s="96"/>
      <c r="L158" s="96"/>
      <c r="M158" s="96"/>
      <c r="N158" s="96"/>
      <c r="O158" s="96"/>
      <c r="P158" s="96"/>
      <c r="Q158" s="96"/>
      <c r="R158" s="378"/>
      <c r="S158" s="968"/>
      <c r="T158" s="189">
        <v>0</v>
      </c>
      <c r="U158" s="70">
        <v>10</v>
      </c>
      <c r="V158" s="70">
        <v>10</v>
      </c>
      <c r="W158" s="70"/>
      <c r="X158" s="70"/>
      <c r="Y158" s="70"/>
      <c r="Z158" s="70"/>
      <c r="AA158" s="70"/>
      <c r="AB158" s="70"/>
      <c r="AC158" s="70"/>
      <c r="AD158" s="70"/>
      <c r="AE158" s="70"/>
      <c r="AF158" s="968"/>
      <c r="AG158" s="1072" t="s">
        <v>316</v>
      </c>
      <c r="AH158" s="1032" t="s">
        <v>511</v>
      </c>
      <c r="AI158" s="1032" t="s">
        <v>303</v>
      </c>
      <c r="AJ158" s="1035" t="s">
        <v>503</v>
      </c>
      <c r="AK158" s="1032" t="s">
        <v>316</v>
      </c>
      <c r="AL158" s="1032" t="s">
        <v>303</v>
      </c>
      <c r="AM158" s="1032" t="s">
        <v>441</v>
      </c>
      <c r="AN158" s="1044">
        <v>376894.60490730946</v>
      </c>
      <c r="AO158" s="1044">
        <v>183453.26481399281</v>
      </c>
      <c r="AP158" s="1044">
        <v>193441.34009331666</v>
      </c>
      <c r="AQ158" s="1032" t="s">
        <v>303</v>
      </c>
      <c r="AR158" s="1041" t="s">
        <v>336</v>
      </c>
      <c r="AS158" s="1038">
        <v>376894.60490730946</v>
      </c>
      <c r="AT158" s="1041" t="s">
        <v>336</v>
      </c>
      <c r="AU158" s="1038">
        <v>376894.60490730946</v>
      </c>
      <c r="AV158" s="1041" t="s">
        <v>337</v>
      </c>
      <c r="AW158" s="1038">
        <v>376894.60490730946</v>
      </c>
      <c r="AX158" s="1044">
        <v>376894.60490730946</v>
      </c>
      <c r="AY158" s="1076"/>
    </row>
    <row r="159" spans="1:51" s="208" customFormat="1" ht="29.25" customHeight="1" thickBot="1">
      <c r="A159" s="1021"/>
      <c r="B159" s="1024"/>
      <c r="C159" s="1027"/>
      <c r="D159" s="142" t="s">
        <v>6</v>
      </c>
      <c r="E159" s="374">
        <v>4868634</v>
      </c>
      <c r="F159" s="374">
        <v>4868634</v>
      </c>
      <c r="G159" s="373">
        <v>4868634</v>
      </c>
      <c r="H159" s="376">
        <v>4612160</v>
      </c>
      <c r="I159" s="376">
        <v>4612160</v>
      </c>
      <c r="J159" s="96"/>
      <c r="K159" s="96"/>
      <c r="L159" s="96"/>
      <c r="M159" s="96"/>
      <c r="N159" s="96"/>
      <c r="O159" s="96"/>
      <c r="P159" s="96"/>
      <c r="Q159" s="96"/>
      <c r="R159" s="378"/>
      <c r="S159" s="969"/>
      <c r="T159" s="373">
        <v>0</v>
      </c>
      <c r="U159" s="70">
        <v>5909309</v>
      </c>
      <c r="V159" s="70">
        <v>6849070</v>
      </c>
      <c r="W159" s="190"/>
      <c r="X159" s="190"/>
      <c r="Y159" s="190"/>
      <c r="Z159" s="70"/>
      <c r="AA159" s="70"/>
      <c r="AB159" s="70"/>
      <c r="AC159" s="70"/>
      <c r="AD159" s="70"/>
      <c r="AE159" s="70"/>
      <c r="AF159" s="969"/>
      <c r="AG159" s="1073"/>
      <c r="AH159" s="1033"/>
      <c r="AI159" s="1033"/>
      <c r="AJ159" s="1036"/>
      <c r="AK159" s="1033"/>
      <c r="AL159" s="1033"/>
      <c r="AM159" s="1033"/>
      <c r="AN159" s="1045"/>
      <c r="AO159" s="1045"/>
      <c r="AP159" s="1045"/>
      <c r="AQ159" s="1033"/>
      <c r="AR159" s="1042"/>
      <c r="AS159" s="1039"/>
      <c r="AT159" s="1042"/>
      <c r="AU159" s="1039"/>
      <c r="AV159" s="1042"/>
      <c r="AW159" s="1039"/>
      <c r="AX159" s="1045"/>
      <c r="AY159" s="1076"/>
    </row>
    <row r="160" spans="1:51" s="208" customFormat="1" ht="29.25" customHeight="1" thickBot="1">
      <c r="A160" s="1021"/>
      <c r="B160" s="1024"/>
      <c r="C160" s="1027"/>
      <c r="D160" s="142" t="s">
        <v>68</v>
      </c>
      <c r="E160" s="146">
        <v>0</v>
      </c>
      <c r="F160" s="146">
        <v>0</v>
      </c>
      <c r="G160" s="145">
        <v>0</v>
      </c>
      <c r="H160" s="96">
        <v>0</v>
      </c>
      <c r="I160" s="96">
        <v>0</v>
      </c>
      <c r="J160" s="172"/>
      <c r="K160" s="172"/>
      <c r="L160" s="172"/>
      <c r="M160" s="96"/>
      <c r="N160" s="96"/>
      <c r="O160" s="96"/>
      <c r="P160" s="96"/>
      <c r="Q160" s="96"/>
      <c r="R160" s="378"/>
      <c r="S160" s="969"/>
      <c r="T160" s="191">
        <v>0</v>
      </c>
      <c r="U160" s="192">
        <v>0</v>
      </c>
      <c r="V160" s="192">
        <v>0</v>
      </c>
      <c r="W160" s="192"/>
      <c r="X160" s="192"/>
      <c r="Y160" s="192"/>
      <c r="Z160" s="192"/>
      <c r="AA160" s="192"/>
      <c r="AB160" s="192"/>
      <c r="AC160" s="192"/>
      <c r="AD160" s="192"/>
      <c r="AE160" s="192"/>
      <c r="AF160" s="969"/>
      <c r="AG160" s="1073"/>
      <c r="AH160" s="1033"/>
      <c r="AI160" s="1033"/>
      <c r="AJ160" s="1036"/>
      <c r="AK160" s="1033"/>
      <c r="AL160" s="1033"/>
      <c r="AM160" s="1033"/>
      <c r="AN160" s="1045"/>
      <c r="AO160" s="1045"/>
      <c r="AP160" s="1045"/>
      <c r="AQ160" s="1033"/>
      <c r="AR160" s="1042"/>
      <c r="AS160" s="1039"/>
      <c r="AT160" s="1042"/>
      <c r="AU160" s="1039"/>
      <c r="AV160" s="1042"/>
      <c r="AW160" s="1039"/>
      <c r="AX160" s="1045"/>
      <c r="AY160" s="1076"/>
    </row>
    <row r="161" spans="1:51" s="208" customFormat="1" ht="29.25" customHeight="1" thickBot="1">
      <c r="A161" s="1021"/>
      <c r="B161" s="1024"/>
      <c r="C161" s="1027"/>
      <c r="D161" s="142" t="s">
        <v>7</v>
      </c>
      <c r="E161" s="146">
        <v>846880</v>
      </c>
      <c r="F161" s="146">
        <v>846880</v>
      </c>
      <c r="G161" s="145">
        <v>846880</v>
      </c>
      <c r="H161" s="96">
        <v>846880</v>
      </c>
      <c r="I161" s="96">
        <v>846880</v>
      </c>
      <c r="J161" s="172"/>
      <c r="K161" s="172"/>
      <c r="L161" s="172"/>
      <c r="M161" s="96"/>
      <c r="N161" s="96"/>
      <c r="O161" s="96"/>
      <c r="P161" s="96"/>
      <c r="Q161" s="96"/>
      <c r="R161" s="378"/>
      <c r="S161" s="969"/>
      <c r="T161" s="373">
        <v>310826</v>
      </c>
      <c r="U161" s="70">
        <v>680831</v>
      </c>
      <c r="V161" s="70">
        <v>841811</v>
      </c>
      <c r="W161" s="192"/>
      <c r="X161" s="192"/>
      <c r="Y161" s="192"/>
      <c r="Z161" s="192"/>
      <c r="AA161" s="192"/>
      <c r="AB161" s="192"/>
      <c r="AC161" s="192"/>
      <c r="AD161" s="192"/>
      <c r="AE161" s="192"/>
      <c r="AF161" s="969"/>
      <c r="AG161" s="1073"/>
      <c r="AH161" s="1033"/>
      <c r="AI161" s="1033"/>
      <c r="AJ161" s="1036"/>
      <c r="AK161" s="1033"/>
      <c r="AL161" s="1033"/>
      <c r="AM161" s="1033"/>
      <c r="AN161" s="1045"/>
      <c r="AO161" s="1045"/>
      <c r="AP161" s="1045"/>
      <c r="AQ161" s="1033"/>
      <c r="AR161" s="1042"/>
      <c r="AS161" s="1039"/>
      <c r="AT161" s="1042"/>
      <c r="AU161" s="1039"/>
      <c r="AV161" s="1042"/>
      <c r="AW161" s="1039"/>
      <c r="AX161" s="1045"/>
      <c r="AY161" s="1076"/>
    </row>
    <row r="162" spans="1:51" s="208" customFormat="1" ht="29.25" customHeight="1" thickBot="1">
      <c r="A162" s="1021"/>
      <c r="B162" s="1024"/>
      <c r="C162" s="1027"/>
      <c r="D162" s="142" t="s">
        <v>69</v>
      </c>
      <c r="E162" s="174">
        <v>34</v>
      </c>
      <c r="F162" s="174">
        <v>34</v>
      </c>
      <c r="G162" s="173">
        <v>34</v>
      </c>
      <c r="H162" s="175">
        <v>34</v>
      </c>
      <c r="I162" s="175">
        <v>34</v>
      </c>
      <c r="J162" s="187"/>
      <c r="K162" s="187"/>
      <c r="L162" s="187"/>
      <c r="M162" s="175"/>
      <c r="N162" s="175"/>
      <c r="O162" s="175"/>
      <c r="P162" s="175"/>
      <c r="Q162" s="175"/>
      <c r="R162" s="379"/>
      <c r="S162" s="969"/>
      <c r="T162" s="668">
        <v>0</v>
      </c>
      <c r="U162" s="175">
        <v>10</v>
      </c>
      <c r="V162" s="175">
        <v>10</v>
      </c>
      <c r="W162" s="194"/>
      <c r="X162" s="194"/>
      <c r="Y162" s="194"/>
      <c r="Z162" s="175"/>
      <c r="AA162" s="175"/>
      <c r="AB162" s="175"/>
      <c r="AC162" s="175"/>
      <c r="AD162" s="175"/>
      <c r="AE162" s="175"/>
      <c r="AF162" s="969"/>
      <c r="AG162" s="1073"/>
      <c r="AH162" s="1033"/>
      <c r="AI162" s="1033"/>
      <c r="AJ162" s="1036"/>
      <c r="AK162" s="1033"/>
      <c r="AL162" s="1033"/>
      <c r="AM162" s="1033"/>
      <c r="AN162" s="1045"/>
      <c r="AO162" s="1045"/>
      <c r="AP162" s="1045"/>
      <c r="AQ162" s="1033"/>
      <c r="AR162" s="1042"/>
      <c r="AS162" s="1039"/>
      <c r="AT162" s="1042"/>
      <c r="AU162" s="1039"/>
      <c r="AV162" s="1042"/>
      <c r="AW162" s="1039"/>
      <c r="AX162" s="1045"/>
      <c r="AY162" s="1076"/>
    </row>
    <row r="163" spans="1:51" s="208" customFormat="1" ht="29.25" customHeight="1" thickBot="1">
      <c r="A163" s="1021"/>
      <c r="B163" s="1024"/>
      <c r="C163" s="1028"/>
      <c r="D163" s="295" t="s">
        <v>72</v>
      </c>
      <c r="E163" s="381">
        <v>5715514</v>
      </c>
      <c r="F163" s="381">
        <v>5715514</v>
      </c>
      <c r="G163" s="380">
        <v>5715514</v>
      </c>
      <c r="H163" s="382">
        <v>5459040</v>
      </c>
      <c r="I163" s="382">
        <v>5459040</v>
      </c>
      <c r="J163" s="297"/>
      <c r="K163" s="297"/>
      <c r="L163" s="297"/>
      <c r="M163" s="296"/>
      <c r="N163" s="296"/>
      <c r="O163" s="296"/>
      <c r="P163" s="296"/>
      <c r="Q163" s="296"/>
      <c r="R163" s="396"/>
      <c r="S163" s="970"/>
      <c r="T163" s="428">
        <v>310826</v>
      </c>
      <c r="U163" s="296">
        <v>6590140</v>
      </c>
      <c r="V163" s="296">
        <v>7690881</v>
      </c>
      <c r="W163" s="298"/>
      <c r="X163" s="298"/>
      <c r="Y163" s="298"/>
      <c r="Z163" s="296"/>
      <c r="AA163" s="296"/>
      <c r="AB163" s="296"/>
      <c r="AC163" s="296"/>
      <c r="AD163" s="296"/>
      <c r="AE163" s="296"/>
      <c r="AF163" s="970"/>
      <c r="AG163" s="1074"/>
      <c r="AH163" s="1034"/>
      <c r="AI163" s="1034"/>
      <c r="AJ163" s="1037"/>
      <c r="AK163" s="1034"/>
      <c r="AL163" s="1034"/>
      <c r="AM163" s="1034"/>
      <c r="AN163" s="1046"/>
      <c r="AO163" s="1046"/>
      <c r="AP163" s="1046"/>
      <c r="AQ163" s="1034"/>
      <c r="AR163" s="1043"/>
      <c r="AS163" s="1040"/>
      <c r="AT163" s="1043"/>
      <c r="AU163" s="1040"/>
      <c r="AV163" s="1043"/>
      <c r="AW163" s="1040"/>
      <c r="AX163" s="1046"/>
      <c r="AY163" s="1076"/>
    </row>
    <row r="164" spans="1:51" s="208" customFormat="1" ht="29.25" customHeight="1" thickBot="1">
      <c r="A164" s="1021"/>
      <c r="B164" s="1024"/>
      <c r="C164" s="1026" t="s">
        <v>317</v>
      </c>
      <c r="D164" s="141" t="s">
        <v>67</v>
      </c>
      <c r="E164" s="410">
        <v>108</v>
      </c>
      <c r="F164" s="410">
        <v>108</v>
      </c>
      <c r="G164" s="411">
        <v>108</v>
      </c>
      <c r="H164" s="560">
        <v>108</v>
      </c>
      <c r="I164" s="560">
        <v>108</v>
      </c>
      <c r="J164" s="96"/>
      <c r="K164" s="96"/>
      <c r="L164" s="96"/>
      <c r="M164" s="96"/>
      <c r="N164" s="96"/>
      <c r="O164" s="96"/>
      <c r="P164" s="96"/>
      <c r="Q164" s="96"/>
      <c r="R164" s="378"/>
      <c r="S164" s="968"/>
      <c r="T164" s="189">
        <v>0</v>
      </c>
      <c r="U164" s="70">
        <v>19</v>
      </c>
      <c r="V164" s="70">
        <v>26</v>
      </c>
      <c r="W164" s="70"/>
      <c r="X164" s="70"/>
      <c r="Y164" s="70"/>
      <c r="Z164" s="70"/>
      <c r="AA164" s="70"/>
      <c r="AB164" s="70"/>
      <c r="AC164" s="70"/>
      <c r="AD164" s="70"/>
      <c r="AE164" s="70"/>
      <c r="AF164" s="968"/>
      <c r="AG164" s="1072" t="s">
        <v>317</v>
      </c>
      <c r="AH164" s="1032" t="s">
        <v>466</v>
      </c>
      <c r="AI164" s="1032" t="s">
        <v>303</v>
      </c>
      <c r="AJ164" s="1035" t="s">
        <v>503</v>
      </c>
      <c r="AK164" s="1032" t="s">
        <v>317</v>
      </c>
      <c r="AL164" s="1032" t="s">
        <v>303</v>
      </c>
      <c r="AM164" s="1032" t="s">
        <v>441</v>
      </c>
      <c r="AN164" s="1044">
        <v>181169.79249708285</v>
      </c>
      <c r="AO164" s="1044">
        <v>87610.385289610276</v>
      </c>
      <c r="AP164" s="1044">
        <v>93559.407207472585</v>
      </c>
      <c r="AQ164" s="1032" t="s">
        <v>303</v>
      </c>
      <c r="AR164" s="1041" t="s">
        <v>336</v>
      </c>
      <c r="AS164" s="1038">
        <v>181169.79249708285</v>
      </c>
      <c r="AT164" s="1041" t="s">
        <v>336</v>
      </c>
      <c r="AU164" s="1038">
        <v>181169.79249708285</v>
      </c>
      <c r="AV164" s="1041" t="s">
        <v>337</v>
      </c>
      <c r="AW164" s="1038">
        <v>181169.79249708285</v>
      </c>
      <c r="AX164" s="1044">
        <v>181169.79249708285</v>
      </c>
      <c r="AY164" s="1076"/>
    </row>
    <row r="165" spans="1:51" s="208" customFormat="1" ht="29.25" customHeight="1" thickBot="1">
      <c r="A165" s="1021"/>
      <c r="B165" s="1024"/>
      <c r="C165" s="1027"/>
      <c r="D165" s="142" t="s">
        <v>6</v>
      </c>
      <c r="E165" s="374">
        <v>15651516</v>
      </c>
      <c r="F165" s="374">
        <v>15651516</v>
      </c>
      <c r="G165" s="373">
        <v>15651516</v>
      </c>
      <c r="H165" s="376">
        <v>14827010</v>
      </c>
      <c r="I165" s="376">
        <v>14827010</v>
      </c>
      <c r="J165" s="96"/>
      <c r="K165" s="96"/>
      <c r="L165" s="96"/>
      <c r="M165" s="96"/>
      <c r="N165" s="96"/>
      <c r="O165" s="96"/>
      <c r="P165" s="96"/>
      <c r="Q165" s="96"/>
      <c r="R165" s="378"/>
      <c r="S165" s="969"/>
      <c r="T165" s="373">
        <v>0</v>
      </c>
      <c r="U165" s="70">
        <v>11227685</v>
      </c>
      <c r="V165" s="70">
        <v>17807577</v>
      </c>
      <c r="W165" s="190"/>
      <c r="X165" s="190"/>
      <c r="Y165" s="190"/>
      <c r="Z165" s="70"/>
      <c r="AA165" s="70"/>
      <c r="AB165" s="70"/>
      <c r="AC165" s="70"/>
      <c r="AD165" s="70"/>
      <c r="AE165" s="70"/>
      <c r="AF165" s="969"/>
      <c r="AG165" s="1073"/>
      <c r="AH165" s="1033"/>
      <c r="AI165" s="1033"/>
      <c r="AJ165" s="1036"/>
      <c r="AK165" s="1033"/>
      <c r="AL165" s="1033"/>
      <c r="AM165" s="1033"/>
      <c r="AN165" s="1045"/>
      <c r="AO165" s="1045"/>
      <c r="AP165" s="1045"/>
      <c r="AQ165" s="1033"/>
      <c r="AR165" s="1042"/>
      <c r="AS165" s="1039"/>
      <c r="AT165" s="1042"/>
      <c r="AU165" s="1039"/>
      <c r="AV165" s="1042"/>
      <c r="AW165" s="1039"/>
      <c r="AX165" s="1045"/>
      <c r="AY165" s="1076"/>
    </row>
    <row r="166" spans="1:51" s="208" customFormat="1" ht="29.25" customHeight="1" thickBot="1">
      <c r="A166" s="1021"/>
      <c r="B166" s="1024"/>
      <c r="C166" s="1027"/>
      <c r="D166" s="142" t="s">
        <v>68</v>
      </c>
      <c r="E166" s="146">
        <v>0</v>
      </c>
      <c r="F166" s="146">
        <v>0</v>
      </c>
      <c r="G166" s="145">
        <v>0</v>
      </c>
      <c r="H166" s="96">
        <v>0</v>
      </c>
      <c r="I166" s="96">
        <v>0</v>
      </c>
      <c r="J166" s="172"/>
      <c r="K166" s="172"/>
      <c r="L166" s="172"/>
      <c r="M166" s="96"/>
      <c r="N166" s="96"/>
      <c r="O166" s="96"/>
      <c r="P166" s="96"/>
      <c r="Q166" s="96"/>
      <c r="R166" s="378"/>
      <c r="S166" s="969"/>
      <c r="T166" s="191">
        <v>0</v>
      </c>
      <c r="U166" s="192">
        <v>0</v>
      </c>
      <c r="V166" s="192">
        <v>0</v>
      </c>
      <c r="W166" s="192"/>
      <c r="X166" s="192"/>
      <c r="Y166" s="192"/>
      <c r="Z166" s="192"/>
      <c r="AA166" s="192"/>
      <c r="AB166" s="192"/>
      <c r="AC166" s="192"/>
      <c r="AD166" s="192"/>
      <c r="AE166" s="192"/>
      <c r="AF166" s="969"/>
      <c r="AG166" s="1073"/>
      <c r="AH166" s="1033"/>
      <c r="AI166" s="1033"/>
      <c r="AJ166" s="1036"/>
      <c r="AK166" s="1033"/>
      <c r="AL166" s="1033"/>
      <c r="AM166" s="1033"/>
      <c r="AN166" s="1045"/>
      <c r="AO166" s="1045"/>
      <c r="AP166" s="1045"/>
      <c r="AQ166" s="1033"/>
      <c r="AR166" s="1042"/>
      <c r="AS166" s="1039"/>
      <c r="AT166" s="1042"/>
      <c r="AU166" s="1039"/>
      <c r="AV166" s="1042"/>
      <c r="AW166" s="1039"/>
      <c r="AX166" s="1045"/>
      <c r="AY166" s="1076"/>
    </row>
    <row r="167" spans="1:51" s="208" customFormat="1" ht="29.25" customHeight="1" thickBot="1">
      <c r="A167" s="1021"/>
      <c r="B167" s="1024"/>
      <c r="C167" s="1027"/>
      <c r="D167" s="142" t="s">
        <v>7</v>
      </c>
      <c r="E167" s="146">
        <v>2884684</v>
      </c>
      <c r="F167" s="146">
        <v>2884684</v>
      </c>
      <c r="G167" s="145">
        <v>2884684</v>
      </c>
      <c r="H167" s="96">
        <v>2884684</v>
      </c>
      <c r="I167" s="96">
        <v>2884684</v>
      </c>
      <c r="J167" s="172"/>
      <c r="K167" s="172"/>
      <c r="L167" s="172"/>
      <c r="M167" s="96"/>
      <c r="N167" s="96"/>
      <c r="O167" s="96"/>
      <c r="P167" s="96"/>
      <c r="Q167" s="96"/>
      <c r="R167" s="378"/>
      <c r="S167" s="969"/>
      <c r="T167" s="373">
        <v>1058750</v>
      </c>
      <c r="U167" s="70">
        <v>2319080</v>
      </c>
      <c r="V167" s="70">
        <v>2867418</v>
      </c>
      <c r="W167" s="192"/>
      <c r="X167" s="192"/>
      <c r="Y167" s="192"/>
      <c r="Z167" s="192"/>
      <c r="AA167" s="192"/>
      <c r="AB167" s="192"/>
      <c r="AC167" s="192"/>
      <c r="AD167" s="192"/>
      <c r="AE167" s="192"/>
      <c r="AF167" s="969"/>
      <c r="AG167" s="1073"/>
      <c r="AH167" s="1033"/>
      <c r="AI167" s="1033"/>
      <c r="AJ167" s="1036"/>
      <c r="AK167" s="1033"/>
      <c r="AL167" s="1033"/>
      <c r="AM167" s="1033"/>
      <c r="AN167" s="1045"/>
      <c r="AO167" s="1045"/>
      <c r="AP167" s="1045"/>
      <c r="AQ167" s="1033"/>
      <c r="AR167" s="1042"/>
      <c r="AS167" s="1039"/>
      <c r="AT167" s="1042"/>
      <c r="AU167" s="1039"/>
      <c r="AV167" s="1042"/>
      <c r="AW167" s="1039"/>
      <c r="AX167" s="1045"/>
      <c r="AY167" s="1076"/>
    </row>
    <row r="168" spans="1:51" s="208" customFormat="1" ht="29.25" customHeight="1" thickBot="1">
      <c r="A168" s="1021"/>
      <c r="B168" s="1024"/>
      <c r="C168" s="1027"/>
      <c r="D168" s="142" t="s">
        <v>69</v>
      </c>
      <c r="E168" s="174">
        <v>108</v>
      </c>
      <c r="F168" s="174">
        <v>108</v>
      </c>
      <c r="G168" s="173">
        <v>108</v>
      </c>
      <c r="H168" s="175">
        <v>108</v>
      </c>
      <c r="I168" s="175">
        <v>108</v>
      </c>
      <c r="J168" s="187"/>
      <c r="K168" s="187"/>
      <c r="L168" s="187"/>
      <c r="M168" s="175"/>
      <c r="N168" s="175"/>
      <c r="O168" s="175"/>
      <c r="P168" s="175"/>
      <c r="Q168" s="175"/>
      <c r="R168" s="379"/>
      <c r="S168" s="969"/>
      <c r="T168" s="668">
        <v>0</v>
      </c>
      <c r="U168" s="175">
        <v>19</v>
      </c>
      <c r="V168" s="175">
        <v>26</v>
      </c>
      <c r="W168" s="194"/>
      <c r="X168" s="194"/>
      <c r="Y168" s="194"/>
      <c r="Z168" s="175"/>
      <c r="AA168" s="175"/>
      <c r="AB168" s="175"/>
      <c r="AC168" s="175"/>
      <c r="AD168" s="175"/>
      <c r="AE168" s="175"/>
      <c r="AF168" s="969"/>
      <c r="AG168" s="1073"/>
      <c r="AH168" s="1033"/>
      <c r="AI168" s="1033"/>
      <c r="AJ168" s="1036"/>
      <c r="AK168" s="1033"/>
      <c r="AL168" s="1033"/>
      <c r="AM168" s="1033"/>
      <c r="AN168" s="1045"/>
      <c r="AO168" s="1045"/>
      <c r="AP168" s="1045"/>
      <c r="AQ168" s="1033"/>
      <c r="AR168" s="1042"/>
      <c r="AS168" s="1039"/>
      <c r="AT168" s="1042"/>
      <c r="AU168" s="1039"/>
      <c r="AV168" s="1042"/>
      <c r="AW168" s="1039"/>
      <c r="AX168" s="1045"/>
      <c r="AY168" s="1076"/>
    </row>
    <row r="169" spans="1:51" s="208" customFormat="1" ht="29.25" customHeight="1" thickBot="1">
      <c r="A169" s="1021"/>
      <c r="B169" s="1024"/>
      <c r="C169" s="1028"/>
      <c r="D169" s="295" t="s">
        <v>72</v>
      </c>
      <c r="E169" s="381">
        <v>18536200</v>
      </c>
      <c r="F169" s="381">
        <v>18536200</v>
      </c>
      <c r="G169" s="380">
        <v>18536200</v>
      </c>
      <c r="H169" s="382">
        <v>17711694</v>
      </c>
      <c r="I169" s="382">
        <v>17711694</v>
      </c>
      <c r="J169" s="297"/>
      <c r="K169" s="297"/>
      <c r="L169" s="297"/>
      <c r="M169" s="296"/>
      <c r="N169" s="296"/>
      <c r="O169" s="296"/>
      <c r="P169" s="296"/>
      <c r="Q169" s="296"/>
      <c r="R169" s="396"/>
      <c r="S169" s="970"/>
      <c r="T169" s="428">
        <v>1058750</v>
      </c>
      <c r="U169" s="296">
        <v>13546765</v>
      </c>
      <c r="V169" s="296">
        <v>20674995</v>
      </c>
      <c r="W169" s="298"/>
      <c r="X169" s="298"/>
      <c r="Y169" s="298"/>
      <c r="Z169" s="296"/>
      <c r="AA169" s="296"/>
      <c r="AB169" s="296"/>
      <c r="AC169" s="296"/>
      <c r="AD169" s="296"/>
      <c r="AE169" s="296"/>
      <c r="AF169" s="970"/>
      <c r="AG169" s="1074"/>
      <c r="AH169" s="1034"/>
      <c r="AI169" s="1034"/>
      <c r="AJ169" s="1037"/>
      <c r="AK169" s="1034"/>
      <c r="AL169" s="1034"/>
      <c r="AM169" s="1034"/>
      <c r="AN169" s="1046"/>
      <c r="AO169" s="1046"/>
      <c r="AP169" s="1046"/>
      <c r="AQ169" s="1034"/>
      <c r="AR169" s="1043"/>
      <c r="AS169" s="1040"/>
      <c r="AT169" s="1043"/>
      <c r="AU169" s="1040"/>
      <c r="AV169" s="1043"/>
      <c r="AW169" s="1040"/>
      <c r="AX169" s="1046"/>
      <c r="AY169" s="1076"/>
    </row>
    <row r="170" spans="1:51" s="208" customFormat="1" ht="29.25" customHeight="1" thickBot="1">
      <c r="A170" s="1021"/>
      <c r="B170" s="1024"/>
      <c r="C170" s="1026" t="s">
        <v>318</v>
      </c>
      <c r="D170" s="141" t="s">
        <v>67</v>
      </c>
      <c r="E170" s="410">
        <v>119</v>
      </c>
      <c r="F170" s="410">
        <v>119</v>
      </c>
      <c r="G170" s="411">
        <v>119</v>
      </c>
      <c r="H170" s="560">
        <v>119</v>
      </c>
      <c r="I170" s="560">
        <v>119</v>
      </c>
      <c r="J170" s="96"/>
      <c r="K170" s="96"/>
      <c r="L170" s="96"/>
      <c r="M170" s="96"/>
      <c r="N170" s="96"/>
      <c r="O170" s="96"/>
      <c r="P170" s="96"/>
      <c r="Q170" s="96"/>
      <c r="R170" s="378"/>
      <c r="S170" s="968"/>
      <c r="T170" s="189">
        <v>0</v>
      </c>
      <c r="U170" s="70">
        <v>17</v>
      </c>
      <c r="V170" s="70">
        <v>22</v>
      </c>
      <c r="W170" s="70"/>
      <c r="X170" s="70"/>
      <c r="Y170" s="70"/>
      <c r="Z170" s="70"/>
      <c r="AA170" s="70"/>
      <c r="AB170" s="70"/>
      <c r="AC170" s="70"/>
      <c r="AD170" s="70"/>
      <c r="AE170" s="70"/>
      <c r="AF170" s="968"/>
      <c r="AG170" s="1072" t="s">
        <v>318</v>
      </c>
      <c r="AH170" s="1032" t="s">
        <v>512</v>
      </c>
      <c r="AI170" s="1032" t="s">
        <v>303</v>
      </c>
      <c r="AJ170" s="1035" t="s">
        <v>503</v>
      </c>
      <c r="AK170" s="1032" t="s">
        <v>318</v>
      </c>
      <c r="AL170" s="1032" t="s">
        <v>303</v>
      </c>
      <c r="AM170" s="1032" t="s">
        <v>441</v>
      </c>
      <c r="AN170" s="1044">
        <v>735605.84232113999</v>
      </c>
      <c r="AO170" s="1044">
        <v>354353.54671357124</v>
      </c>
      <c r="AP170" s="1044">
        <v>381252.29560756875</v>
      </c>
      <c r="AQ170" s="1032" t="s">
        <v>303</v>
      </c>
      <c r="AR170" s="1041" t="s">
        <v>336</v>
      </c>
      <c r="AS170" s="1038">
        <v>735605.84232113999</v>
      </c>
      <c r="AT170" s="1041" t="s">
        <v>336</v>
      </c>
      <c r="AU170" s="1038">
        <v>735605.84232113999</v>
      </c>
      <c r="AV170" s="1041" t="s">
        <v>337</v>
      </c>
      <c r="AW170" s="1038">
        <v>735605.84232113999</v>
      </c>
      <c r="AX170" s="1044">
        <v>735605.84232113999</v>
      </c>
      <c r="AY170" s="1076"/>
    </row>
    <row r="171" spans="1:51" s="208" customFormat="1" ht="29.25" customHeight="1" thickBot="1">
      <c r="A171" s="1021"/>
      <c r="B171" s="1024"/>
      <c r="C171" s="1027"/>
      <c r="D171" s="142" t="s">
        <v>6</v>
      </c>
      <c r="E171" s="374">
        <v>17252610</v>
      </c>
      <c r="F171" s="374">
        <v>17252610</v>
      </c>
      <c r="G171" s="373">
        <v>17252610</v>
      </c>
      <c r="H171" s="376">
        <v>16343760</v>
      </c>
      <c r="I171" s="376">
        <v>16343760</v>
      </c>
      <c r="J171" s="96"/>
      <c r="K171" s="96"/>
      <c r="L171" s="96"/>
      <c r="M171" s="96"/>
      <c r="N171" s="96"/>
      <c r="O171" s="96"/>
      <c r="P171" s="96"/>
      <c r="Q171" s="96"/>
      <c r="R171" s="378"/>
      <c r="S171" s="969"/>
      <c r="T171" s="373">
        <v>0</v>
      </c>
      <c r="U171" s="70">
        <v>10045823</v>
      </c>
      <c r="V171" s="70">
        <v>15067950</v>
      </c>
      <c r="W171" s="190"/>
      <c r="X171" s="190"/>
      <c r="Y171" s="190"/>
      <c r="Z171" s="70"/>
      <c r="AA171" s="70"/>
      <c r="AB171" s="70"/>
      <c r="AC171" s="70"/>
      <c r="AD171" s="70"/>
      <c r="AE171" s="70"/>
      <c r="AF171" s="969"/>
      <c r="AG171" s="1073"/>
      <c r="AH171" s="1033"/>
      <c r="AI171" s="1033"/>
      <c r="AJ171" s="1036"/>
      <c r="AK171" s="1033"/>
      <c r="AL171" s="1033"/>
      <c r="AM171" s="1033"/>
      <c r="AN171" s="1045"/>
      <c r="AO171" s="1045"/>
      <c r="AP171" s="1045"/>
      <c r="AQ171" s="1033"/>
      <c r="AR171" s="1042"/>
      <c r="AS171" s="1039"/>
      <c r="AT171" s="1042"/>
      <c r="AU171" s="1039"/>
      <c r="AV171" s="1042"/>
      <c r="AW171" s="1039"/>
      <c r="AX171" s="1045"/>
      <c r="AY171" s="1076"/>
    </row>
    <row r="172" spans="1:51" s="208" customFormat="1" ht="29.25" customHeight="1" thickBot="1">
      <c r="A172" s="1021"/>
      <c r="B172" s="1024"/>
      <c r="C172" s="1027"/>
      <c r="D172" s="142" t="s">
        <v>68</v>
      </c>
      <c r="E172" s="146">
        <v>0</v>
      </c>
      <c r="F172" s="146">
        <v>0</v>
      </c>
      <c r="G172" s="145">
        <v>0</v>
      </c>
      <c r="H172" s="96">
        <v>0</v>
      </c>
      <c r="I172" s="96">
        <v>0</v>
      </c>
      <c r="J172" s="172"/>
      <c r="K172" s="172"/>
      <c r="L172" s="172"/>
      <c r="M172" s="96"/>
      <c r="N172" s="96"/>
      <c r="O172" s="96"/>
      <c r="P172" s="96"/>
      <c r="Q172" s="96"/>
      <c r="R172" s="378"/>
      <c r="S172" s="969"/>
      <c r="T172" s="191">
        <v>0</v>
      </c>
      <c r="U172" s="192">
        <v>0</v>
      </c>
      <c r="V172" s="192">
        <v>0</v>
      </c>
      <c r="W172" s="192"/>
      <c r="X172" s="192"/>
      <c r="Y172" s="192"/>
      <c r="Z172" s="192"/>
      <c r="AA172" s="192"/>
      <c r="AB172" s="192"/>
      <c r="AC172" s="192"/>
      <c r="AD172" s="192"/>
      <c r="AE172" s="192"/>
      <c r="AF172" s="969"/>
      <c r="AG172" s="1073"/>
      <c r="AH172" s="1033"/>
      <c r="AI172" s="1033"/>
      <c r="AJ172" s="1036"/>
      <c r="AK172" s="1033"/>
      <c r="AL172" s="1033"/>
      <c r="AM172" s="1033"/>
      <c r="AN172" s="1045"/>
      <c r="AO172" s="1045"/>
      <c r="AP172" s="1045"/>
      <c r="AQ172" s="1033"/>
      <c r="AR172" s="1042"/>
      <c r="AS172" s="1039"/>
      <c r="AT172" s="1042"/>
      <c r="AU172" s="1039"/>
      <c r="AV172" s="1042"/>
      <c r="AW172" s="1039"/>
      <c r="AX172" s="1045"/>
      <c r="AY172" s="1076"/>
    </row>
    <row r="173" spans="1:51" s="208" customFormat="1" ht="29.25" customHeight="1" thickBot="1">
      <c r="A173" s="1021"/>
      <c r="B173" s="1024"/>
      <c r="C173" s="1027"/>
      <c r="D173" s="142" t="s">
        <v>7</v>
      </c>
      <c r="E173" s="146">
        <v>2355384</v>
      </c>
      <c r="F173" s="146">
        <v>2355384</v>
      </c>
      <c r="G173" s="145">
        <v>2355384</v>
      </c>
      <c r="H173" s="96">
        <v>2355384</v>
      </c>
      <c r="I173" s="96">
        <v>2355384</v>
      </c>
      <c r="J173" s="172"/>
      <c r="K173" s="172"/>
      <c r="L173" s="172"/>
      <c r="M173" s="96"/>
      <c r="N173" s="96"/>
      <c r="O173" s="96"/>
      <c r="P173" s="96"/>
      <c r="Q173" s="96"/>
      <c r="R173" s="378"/>
      <c r="S173" s="969"/>
      <c r="T173" s="373">
        <v>864484</v>
      </c>
      <c r="U173" s="70">
        <v>1893561</v>
      </c>
      <c r="V173" s="70">
        <v>2341286</v>
      </c>
      <c r="W173" s="192"/>
      <c r="X173" s="192"/>
      <c r="Y173" s="192"/>
      <c r="Z173" s="192"/>
      <c r="AA173" s="192"/>
      <c r="AB173" s="192"/>
      <c r="AC173" s="192"/>
      <c r="AD173" s="192"/>
      <c r="AE173" s="192"/>
      <c r="AF173" s="969"/>
      <c r="AG173" s="1073"/>
      <c r="AH173" s="1033"/>
      <c r="AI173" s="1033"/>
      <c r="AJ173" s="1036"/>
      <c r="AK173" s="1033"/>
      <c r="AL173" s="1033"/>
      <c r="AM173" s="1033"/>
      <c r="AN173" s="1045"/>
      <c r="AO173" s="1045"/>
      <c r="AP173" s="1045"/>
      <c r="AQ173" s="1033"/>
      <c r="AR173" s="1042"/>
      <c r="AS173" s="1039"/>
      <c r="AT173" s="1042"/>
      <c r="AU173" s="1039"/>
      <c r="AV173" s="1042"/>
      <c r="AW173" s="1039"/>
      <c r="AX173" s="1045"/>
      <c r="AY173" s="1076"/>
    </row>
    <row r="174" spans="1:51" s="208" customFormat="1" ht="29.25" customHeight="1" thickBot="1">
      <c r="A174" s="1021"/>
      <c r="B174" s="1024"/>
      <c r="C174" s="1027"/>
      <c r="D174" s="142" t="s">
        <v>69</v>
      </c>
      <c r="E174" s="174">
        <v>119</v>
      </c>
      <c r="F174" s="174">
        <v>119</v>
      </c>
      <c r="G174" s="173">
        <v>119</v>
      </c>
      <c r="H174" s="175">
        <v>119</v>
      </c>
      <c r="I174" s="175">
        <v>119</v>
      </c>
      <c r="J174" s="187"/>
      <c r="K174" s="187"/>
      <c r="L174" s="187"/>
      <c r="M174" s="175"/>
      <c r="N174" s="175"/>
      <c r="O174" s="175"/>
      <c r="P174" s="175"/>
      <c r="Q174" s="175"/>
      <c r="R174" s="379"/>
      <c r="S174" s="969"/>
      <c r="T174" s="668">
        <v>0</v>
      </c>
      <c r="U174" s="175">
        <v>17</v>
      </c>
      <c r="V174" s="175">
        <v>22</v>
      </c>
      <c r="W174" s="194"/>
      <c r="X174" s="194"/>
      <c r="Y174" s="194"/>
      <c r="Z174" s="175"/>
      <c r="AA174" s="175"/>
      <c r="AB174" s="175"/>
      <c r="AC174" s="175"/>
      <c r="AD174" s="175"/>
      <c r="AE174" s="175"/>
      <c r="AF174" s="969"/>
      <c r="AG174" s="1073"/>
      <c r="AH174" s="1033"/>
      <c r="AI174" s="1033"/>
      <c r="AJ174" s="1036"/>
      <c r="AK174" s="1033"/>
      <c r="AL174" s="1033"/>
      <c r="AM174" s="1033"/>
      <c r="AN174" s="1045"/>
      <c r="AO174" s="1045"/>
      <c r="AP174" s="1045"/>
      <c r="AQ174" s="1033"/>
      <c r="AR174" s="1042"/>
      <c r="AS174" s="1039"/>
      <c r="AT174" s="1042"/>
      <c r="AU174" s="1039"/>
      <c r="AV174" s="1042"/>
      <c r="AW174" s="1039"/>
      <c r="AX174" s="1045"/>
      <c r="AY174" s="1076"/>
    </row>
    <row r="175" spans="1:51" s="208" customFormat="1" ht="29.25" customHeight="1" thickBot="1">
      <c r="A175" s="1021"/>
      <c r="B175" s="1024"/>
      <c r="C175" s="1028"/>
      <c r="D175" s="295" t="s">
        <v>72</v>
      </c>
      <c r="E175" s="381">
        <v>19607994</v>
      </c>
      <c r="F175" s="381">
        <v>19607994</v>
      </c>
      <c r="G175" s="380">
        <v>19607994</v>
      </c>
      <c r="H175" s="382">
        <v>18699144</v>
      </c>
      <c r="I175" s="382">
        <v>18699144</v>
      </c>
      <c r="J175" s="297"/>
      <c r="K175" s="297"/>
      <c r="L175" s="297"/>
      <c r="M175" s="296"/>
      <c r="N175" s="296"/>
      <c r="O175" s="296"/>
      <c r="P175" s="296"/>
      <c r="Q175" s="296"/>
      <c r="R175" s="396"/>
      <c r="S175" s="970"/>
      <c r="T175" s="428">
        <v>864484</v>
      </c>
      <c r="U175" s="296">
        <v>11939384</v>
      </c>
      <c r="V175" s="296">
        <v>17409236</v>
      </c>
      <c r="W175" s="298"/>
      <c r="X175" s="298"/>
      <c r="Y175" s="298"/>
      <c r="Z175" s="296"/>
      <c r="AA175" s="296"/>
      <c r="AB175" s="296"/>
      <c r="AC175" s="296"/>
      <c r="AD175" s="296"/>
      <c r="AE175" s="296"/>
      <c r="AF175" s="970"/>
      <c r="AG175" s="1074"/>
      <c r="AH175" s="1034"/>
      <c r="AI175" s="1034"/>
      <c r="AJ175" s="1037"/>
      <c r="AK175" s="1034"/>
      <c r="AL175" s="1034"/>
      <c r="AM175" s="1034"/>
      <c r="AN175" s="1046"/>
      <c r="AO175" s="1046"/>
      <c r="AP175" s="1046"/>
      <c r="AQ175" s="1034"/>
      <c r="AR175" s="1043"/>
      <c r="AS175" s="1040"/>
      <c r="AT175" s="1043"/>
      <c r="AU175" s="1040"/>
      <c r="AV175" s="1043"/>
      <c r="AW175" s="1040"/>
      <c r="AX175" s="1046"/>
      <c r="AY175" s="1076"/>
    </row>
    <row r="176" spans="1:51" s="208" customFormat="1" ht="29.25" customHeight="1" thickBot="1">
      <c r="A176" s="1021"/>
      <c r="B176" s="1024"/>
      <c r="C176" s="1026" t="s">
        <v>319</v>
      </c>
      <c r="D176" s="141" t="s">
        <v>67</v>
      </c>
      <c r="E176" s="410">
        <v>299</v>
      </c>
      <c r="F176" s="410">
        <v>299</v>
      </c>
      <c r="G176" s="411">
        <v>299</v>
      </c>
      <c r="H176" s="560">
        <v>299</v>
      </c>
      <c r="I176" s="560">
        <v>299</v>
      </c>
      <c r="J176" s="96"/>
      <c r="K176" s="96"/>
      <c r="L176" s="96"/>
      <c r="M176" s="96"/>
      <c r="N176" s="96"/>
      <c r="O176" s="96"/>
      <c r="P176" s="96"/>
      <c r="Q176" s="96"/>
      <c r="R176" s="378"/>
      <c r="S176" s="968"/>
      <c r="T176" s="189">
        <v>0</v>
      </c>
      <c r="U176" s="70">
        <v>47</v>
      </c>
      <c r="V176" s="70">
        <v>66</v>
      </c>
      <c r="W176" s="70"/>
      <c r="X176" s="70"/>
      <c r="Y176" s="70"/>
      <c r="Z176" s="70"/>
      <c r="AA176" s="70"/>
      <c r="AB176" s="70"/>
      <c r="AC176" s="70"/>
      <c r="AD176" s="70"/>
      <c r="AE176" s="70"/>
      <c r="AF176" s="968"/>
      <c r="AG176" s="1072" t="s">
        <v>319</v>
      </c>
      <c r="AH176" s="1032" t="s">
        <v>513</v>
      </c>
      <c r="AI176" s="1032" t="s">
        <v>303</v>
      </c>
      <c r="AJ176" s="1035" t="s">
        <v>503</v>
      </c>
      <c r="AK176" s="1032" t="s">
        <v>319</v>
      </c>
      <c r="AL176" s="1032" t="s">
        <v>303</v>
      </c>
      <c r="AM176" s="1032" t="s">
        <v>441</v>
      </c>
      <c r="AN176" s="1044">
        <v>1080200.266051336</v>
      </c>
      <c r="AO176" s="1044">
        <v>517025.31746095064</v>
      </c>
      <c r="AP176" s="1044">
        <v>563174.94859038526</v>
      </c>
      <c r="AQ176" s="1032" t="s">
        <v>303</v>
      </c>
      <c r="AR176" s="1041" t="s">
        <v>336</v>
      </c>
      <c r="AS176" s="1038">
        <v>1080200.266051336</v>
      </c>
      <c r="AT176" s="1041" t="s">
        <v>336</v>
      </c>
      <c r="AU176" s="1038">
        <v>1080200.266051336</v>
      </c>
      <c r="AV176" s="1041" t="s">
        <v>337</v>
      </c>
      <c r="AW176" s="1038">
        <v>1080200.266051336</v>
      </c>
      <c r="AX176" s="1044">
        <v>1080200.266051336</v>
      </c>
      <c r="AY176" s="1076"/>
    </row>
    <row r="177" spans="1:51" s="208" customFormat="1" ht="29.25" customHeight="1" thickBot="1">
      <c r="A177" s="1021"/>
      <c r="B177" s="1024"/>
      <c r="C177" s="1027"/>
      <c r="D177" s="142" t="s">
        <v>6</v>
      </c>
      <c r="E177" s="374">
        <v>43327578</v>
      </c>
      <c r="F177" s="374">
        <v>43327578</v>
      </c>
      <c r="G177" s="373">
        <v>43327578</v>
      </c>
      <c r="H177" s="376">
        <v>41045125</v>
      </c>
      <c r="I177" s="376">
        <v>41045125</v>
      </c>
      <c r="J177" s="96"/>
      <c r="K177" s="96"/>
      <c r="L177" s="96"/>
      <c r="M177" s="96"/>
      <c r="N177" s="96"/>
      <c r="O177" s="96"/>
      <c r="P177" s="96"/>
      <c r="Q177" s="96"/>
      <c r="R177" s="378"/>
      <c r="S177" s="969"/>
      <c r="T177" s="373">
        <v>0</v>
      </c>
      <c r="U177" s="70">
        <v>27773747</v>
      </c>
      <c r="V177" s="70">
        <v>45203850</v>
      </c>
      <c r="W177" s="190"/>
      <c r="X177" s="190"/>
      <c r="Y177" s="190"/>
      <c r="Z177" s="70"/>
      <c r="AA177" s="70"/>
      <c r="AB177" s="70"/>
      <c r="AC177" s="70"/>
      <c r="AD177" s="70"/>
      <c r="AE177" s="70"/>
      <c r="AF177" s="969"/>
      <c r="AG177" s="1073"/>
      <c r="AH177" s="1033"/>
      <c r="AI177" s="1033"/>
      <c r="AJ177" s="1036"/>
      <c r="AK177" s="1033"/>
      <c r="AL177" s="1033"/>
      <c r="AM177" s="1033"/>
      <c r="AN177" s="1045"/>
      <c r="AO177" s="1045"/>
      <c r="AP177" s="1045"/>
      <c r="AQ177" s="1033"/>
      <c r="AR177" s="1042"/>
      <c r="AS177" s="1039"/>
      <c r="AT177" s="1042"/>
      <c r="AU177" s="1039"/>
      <c r="AV177" s="1042"/>
      <c r="AW177" s="1039"/>
      <c r="AX177" s="1045"/>
      <c r="AY177" s="1076"/>
    </row>
    <row r="178" spans="1:51" s="208" customFormat="1" ht="29.25" customHeight="1" thickBot="1">
      <c r="A178" s="1021"/>
      <c r="B178" s="1024"/>
      <c r="C178" s="1027"/>
      <c r="D178" s="142" t="s">
        <v>68</v>
      </c>
      <c r="E178" s="146">
        <v>0</v>
      </c>
      <c r="F178" s="146">
        <v>0</v>
      </c>
      <c r="G178" s="145">
        <v>0</v>
      </c>
      <c r="H178" s="96">
        <v>0</v>
      </c>
      <c r="I178" s="96">
        <v>0</v>
      </c>
      <c r="J178" s="172"/>
      <c r="K178" s="172"/>
      <c r="L178" s="172"/>
      <c r="M178" s="96"/>
      <c r="N178" s="96"/>
      <c r="O178" s="96"/>
      <c r="P178" s="96"/>
      <c r="Q178" s="96"/>
      <c r="R178" s="378"/>
      <c r="S178" s="969"/>
      <c r="T178" s="191">
        <v>0</v>
      </c>
      <c r="U178" s="192">
        <v>0</v>
      </c>
      <c r="V178" s="192">
        <v>0</v>
      </c>
      <c r="W178" s="192"/>
      <c r="X178" s="192"/>
      <c r="Y178" s="192"/>
      <c r="Z178" s="192"/>
      <c r="AA178" s="192"/>
      <c r="AB178" s="192"/>
      <c r="AC178" s="192"/>
      <c r="AD178" s="192"/>
      <c r="AE178" s="192"/>
      <c r="AF178" s="969"/>
      <c r="AG178" s="1073"/>
      <c r="AH178" s="1033"/>
      <c r="AI178" s="1033"/>
      <c r="AJ178" s="1036"/>
      <c r="AK178" s="1033"/>
      <c r="AL178" s="1033"/>
      <c r="AM178" s="1033"/>
      <c r="AN178" s="1045"/>
      <c r="AO178" s="1045"/>
      <c r="AP178" s="1045"/>
      <c r="AQ178" s="1033"/>
      <c r="AR178" s="1042"/>
      <c r="AS178" s="1039"/>
      <c r="AT178" s="1042"/>
      <c r="AU178" s="1039"/>
      <c r="AV178" s="1042"/>
      <c r="AW178" s="1039"/>
      <c r="AX178" s="1045"/>
      <c r="AY178" s="1076"/>
    </row>
    <row r="179" spans="1:51" s="208" customFormat="1" ht="29.25" customHeight="1" thickBot="1">
      <c r="A179" s="1021"/>
      <c r="B179" s="1024"/>
      <c r="C179" s="1027"/>
      <c r="D179" s="142" t="s">
        <v>7</v>
      </c>
      <c r="E179" s="146">
        <v>7383732</v>
      </c>
      <c r="F179" s="146">
        <v>7383732</v>
      </c>
      <c r="G179" s="145">
        <v>7383732</v>
      </c>
      <c r="H179" s="96">
        <v>7383732</v>
      </c>
      <c r="I179" s="96">
        <v>7383732</v>
      </c>
      <c r="J179" s="172"/>
      <c r="K179" s="172"/>
      <c r="L179" s="172"/>
      <c r="M179" s="96"/>
      <c r="N179" s="96"/>
      <c r="O179" s="96"/>
      <c r="P179" s="96"/>
      <c r="Q179" s="96"/>
      <c r="R179" s="378"/>
      <c r="S179" s="969"/>
      <c r="T179" s="373">
        <v>2710010</v>
      </c>
      <c r="U179" s="70">
        <v>5935994</v>
      </c>
      <c r="V179" s="70">
        <v>7339537</v>
      </c>
      <c r="W179" s="192"/>
      <c r="X179" s="192"/>
      <c r="Y179" s="192"/>
      <c r="Z179" s="192"/>
      <c r="AA179" s="192"/>
      <c r="AB179" s="192"/>
      <c r="AC179" s="192"/>
      <c r="AD179" s="192"/>
      <c r="AE179" s="192"/>
      <c r="AF179" s="969"/>
      <c r="AG179" s="1073"/>
      <c r="AH179" s="1033"/>
      <c r="AI179" s="1033"/>
      <c r="AJ179" s="1036"/>
      <c r="AK179" s="1033"/>
      <c r="AL179" s="1033"/>
      <c r="AM179" s="1033"/>
      <c r="AN179" s="1045"/>
      <c r="AO179" s="1045"/>
      <c r="AP179" s="1045"/>
      <c r="AQ179" s="1033"/>
      <c r="AR179" s="1042"/>
      <c r="AS179" s="1039"/>
      <c r="AT179" s="1042"/>
      <c r="AU179" s="1039"/>
      <c r="AV179" s="1042"/>
      <c r="AW179" s="1039"/>
      <c r="AX179" s="1045"/>
      <c r="AY179" s="1076"/>
    </row>
    <row r="180" spans="1:51" s="208" customFormat="1" ht="29.25" customHeight="1" thickBot="1">
      <c r="A180" s="1021"/>
      <c r="B180" s="1024"/>
      <c r="C180" s="1027"/>
      <c r="D180" s="142" t="s">
        <v>69</v>
      </c>
      <c r="E180" s="174">
        <v>299</v>
      </c>
      <c r="F180" s="174">
        <v>299</v>
      </c>
      <c r="G180" s="173">
        <v>299</v>
      </c>
      <c r="H180" s="175">
        <v>299</v>
      </c>
      <c r="I180" s="175">
        <v>299</v>
      </c>
      <c r="J180" s="187"/>
      <c r="K180" s="187"/>
      <c r="L180" s="187"/>
      <c r="M180" s="175"/>
      <c r="N180" s="175"/>
      <c r="O180" s="175"/>
      <c r="P180" s="175"/>
      <c r="Q180" s="175"/>
      <c r="R180" s="379"/>
      <c r="S180" s="969"/>
      <c r="T180" s="668">
        <v>0</v>
      </c>
      <c r="U180" s="175">
        <v>47</v>
      </c>
      <c r="V180" s="175">
        <v>66</v>
      </c>
      <c r="W180" s="194"/>
      <c r="X180" s="194"/>
      <c r="Y180" s="194"/>
      <c r="Z180" s="175"/>
      <c r="AA180" s="175"/>
      <c r="AB180" s="175"/>
      <c r="AC180" s="175"/>
      <c r="AD180" s="175"/>
      <c r="AE180" s="175"/>
      <c r="AF180" s="969"/>
      <c r="AG180" s="1073"/>
      <c r="AH180" s="1033"/>
      <c r="AI180" s="1033"/>
      <c r="AJ180" s="1036"/>
      <c r="AK180" s="1033"/>
      <c r="AL180" s="1033"/>
      <c r="AM180" s="1033"/>
      <c r="AN180" s="1045"/>
      <c r="AO180" s="1045"/>
      <c r="AP180" s="1045"/>
      <c r="AQ180" s="1033"/>
      <c r="AR180" s="1042"/>
      <c r="AS180" s="1039"/>
      <c r="AT180" s="1042"/>
      <c r="AU180" s="1039"/>
      <c r="AV180" s="1042"/>
      <c r="AW180" s="1039"/>
      <c r="AX180" s="1045"/>
      <c r="AY180" s="1076"/>
    </row>
    <row r="181" spans="1:51" s="208" customFormat="1" ht="29.25" customHeight="1" thickBot="1">
      <c r="A181" s="1021"/>
      <c r="B181" s="1024"/>
      <c r="C181" s="1028"/>
      <c r="D181" s="295" t="s">
        <v>72</v>
      </c>
      <c r="E181" s="381">
        <v>50711310</v>
      </c>
      <c r="F181" s="381">
        <v>50711310</v>
      </c>
      <c r="G181" s="380">
        <v>50711310</v>
      </c>
      <c r="H181" s="382">
        <v>48428857</v>
      </c>
      <c r="I181" s="382">
        <v>48428857</v>
      </c>
      <c r="J181" s="297"/>
      <c r="K181" s="297"/>
      <c r="L181" s="297"/>
      <c r="M181" s="296"/>
      <c r="N181" s="296"/>
      <c r="O181" s="296"/>
      <c r="P181" s="296"/>
      <c r="Q181" s="296"/>
      <c r="R181" s="396"/>
      <c r="S181" s="970"/>
      <c r="T181" s="428">
        <v>2710010</v>
      </c>
      <c r="U181" s="296">
        <v>33709741</v>
      </c>
      <c r="V181" s="296">
        <v>52543387</v>
      </c>
      <c r="W181" s="298"/>
      <c r="X181" s="298"/>
      <c r="Y181" s="298"/>
      <c r="Z181" s="296"/>
      <c r="AA181" s="296"/>
      <c r="AB181" s="296"/>
      <c r="AC181" s="296"/>
      <c r="AD181" s="296"/>
      <c r="AE181" s="296"/>
      <c r="AF181" s="970"/>
      <c r="AG181" s="1074"/>
      <c r="AH181" s="1034"/>
      <c r="AI181" s="1034"/>
      <c r="AJ181" s="1037"/>
      <c r="AK181" s="1034"/>
      <c r="AL181" s="1034"/>
      <c r="AM181" s="1034"/>
      <c r="AN181" s="1046"/>
      <c r="AO181" s="1046"/>
      <c r="AP181" s="1046"/>
      <c r="AQ181" s="1034"/>
      <c r="AR181" s="1043"/>
      <c r="AS181" s="1040"/>
      <c r="AT181" s="1043"/>
      <c r="AU181" s="1040"/>
      <c r="AV181" s="1043"/>
      <c r="AW181" s="1040"/>
      <c r="AX181" s="1046"/>
      <c r="AY181" s="1076"/>
    </row>
    <row r="182" spans="1:51" s="208" customFormat="1" ht="29.25" customHeight="1" thickBot="1">
      <c r="A182" s="1021"/>
      <c r="B182" s="1024"/>
      <c r="C182" s="1026" t="s">
        <v>320</v>
      </c>
      <c r="D182" s="141" t="s">
        <v>67</v>
      </c>
      <c r="E182" s="410">
        <v>354</v>
      </c>
      <c r="F182" s="410">
        <v>354</v>
      </c>
      <c r="G182" s="411">
        <v>354</v>
      </c>
      <c r="H182" s="560">
        <v>354</v>
      </c>
      <c r="I182" s="560">
        <v>354</v>
      </c>
      <c r="J182" s="96"/>
      <c r="K182" s="96"/>
      <c r="L182" s="96"/>
      <c r="M182" s="96"/>
      <c r="N182" s="96"/>
      <c r="O182" s="96"/>
      <c r="P182" s="96"/>
      <c r="Q182" s="96"/>
      <c r="R182" s="378"/>
      <c r="S182" s="968"/>
      <c r="T182" s="189">
        <v>0</v>
      </c>
      <c r="U182" s="70">
        <v>57</v>
      </c>
      <c r="V182" s="70">
        <v>95</v>
      </c>
      <c r="W182" s="70"/>
      <c r="X182" s="70"/>
      <c r="Y182" s="70"/>
      <c r="Z182" s="70"/>
      <c r="AA182" s="70"/>
      <c r="AB182" s="70"/>
      <c r="AC182" s="70"/>
      <c r="AD182" s="70"/>
      <c r="AE182" s="70"/>
      <c r="AF182" s="968"/>
      <c r="AG182" s="1072" t="s">
        <v>320</v>
      </c>
      <c r="AH182" s="1032" t="s">
        <v>514</v>
      </c>
      <c r="AI182" s="1032" t="s">
        <v>303</v>
      </c>
      <c r="AJ182" s="1035" t="s">
        <v>503</v>
      </c>
      <c r="AK182" s="1032" t="s">
        <v>320</v>
      </c>
      <c r="AL182" s="1032" t="s">
        <v>303</v>
      </c>
      <c r="AM182" s="1032" t="s">
        <v>441</v>
      </c>
      <c r="AN182" s="1044">
        <v>388154.31397454499</v>
      </c>
      <c r="AO182" s="1044">
        <v>183970.6498574955</v>
      </c>
      <c r="AP182" s="1044">
        <v>204183.66411704945</v>
      </c>
      <c r="AQ182" s="1032" t="s">
        <v>303</v>
      </c>
      <c r="AR182" s="1041" t="s">
        <v>336</v>
      </c>
      <c r="AS182" s="1038">
        <v>388154.31397454499</v>
      </c>
      <c r="AT182" s="1041" t="s">
        <v>336</v>
      </c>
      <c r="AU182" s="1038">
        <v>388154.31397454499</v>
      </c>
      <c r="AV182" s="1041" t="s">
        <v>337</v>
      </c>
      <c r="AW182" s="1038">
        <v>388154.31397454499</v>
      </c>
      <c r="AX182" s="1044">
        <v>388154.31397454499</v>
      </c>
      <c r="AY182" s="1076"/>
    </row>
    <row r="183" spans="1:51" s="208" customFormat="1" ht="29.25" customHeight="1" thickBot="1">
      <c r="A183" s="1021"/>
      <c r="B183" s="1024"/>
      <c r="C183" s="1027"/>
      <c r="D183" s="142" t="s">
        <v>6</v>
      </c>
      <c r="E183" s="374">
        <v>51398400</v>
      </c>
      <c r="F183" s="374">
        <v>51398400</v>
      </c>
      <c r="G183" s="373">
        <v>51398400</v>
      </c>
      <c r="H183" s="376">
        <v>48690785</v>
      </c>
      <c r="I183" s="376">
        <v>48690785</v>
      </c>
      <c r="J183" s="96"/>
      <c r="K183" s="96"/>
      <c r="L183" s="96"/>
      <c r="M183" s="96"/>
      <c r="N183" s="96"/>
      <c r="O183" s="96"/>
      <c r="P183" s="96"/>
      <c r="Q183" s="96"/>
      <c r="R183" s="378"/>
      <c r="S183" s="969"/>
      <c r="T183" s="373">
        <v>0</v>
      </c>
      <c r="U183" s="70">
        <v>33683055</v>
      </c>
      <c r="V183" s="70">
        <v>65066148</v>
      </c>
      <c r="W183" s="190"/>
      <c r="X183" s="190"/>
      <c r="Y183" s="190"/>
      <c r="Z183" s="70"/>
      <c r="AA183" s="70"/>
      <c r="AB183" s="70"/>
      <c r="AC183" s="70"/>
      <c r="AD183" s="70"/>
      <c r="AE183" s="70"/>
      <c r="AF183" s="969"/>
      <c r="AG183" s="1073"/>
      <c r="AH183" s="1033"/>
      <c r="AI183" s="1033"/>
      <c r="AJ183" s="1036"/>
      <c r="AK183" s="1033"/>
      <c r="AL183" s="1033"/>
      <c r="AM183" s="1033"/>
      <c r="AN183" s="1045"/>
      <c r="AO183" s="1045"/>
      <c r="AP183" s="1045"/>
      <c r="AQ183" s="1033"/>
      <c r="AR183" s="1042"/>
      <c r="AS183" s="1039"/>
      <c r="AT183" s="1042"/>
      <c r="AU183" s="1039"/>
      <c r="AV183" s="1042"/>
      <c r="AW183" s="1039"/>
      <c r="AX183" s="1045"/>
      <c r="AY183" s="1076"/>
    </row>
    <row r="184" spans="1:51" s="208" customFormat="1" ht="29.25" customHeight="1" thickBot="1">
      <c r="A184" s="1021"/>
      <c r="B184" s="1024"/>
      <c r="C184" s="1027"/>
      <c r="D184" s="142" t="s">
        <v>68</v>
      </c>
      <c r="E184" s="146">
        <v>0</v>
      </c>
      <c r="F184" s="146">
        <v>0</v>
      </c>
      <c r="G184" s="145">
        <v>0</v>
      </c>
      <c r="H184" s="96">
        <v>0</v>
      </c>
      <c r="I184" s="96">
        <v>0</v>
      </c>
      <c r="J184" s="172"/>
      <c r="K184" s="172"/>
      <c r="L184" s="172"/>
      <c r="M184" s="96"/>
      <c r="N184" s="96"/>
      <c r="O184" s="96"/>
      <c r="P184" s="96"/>
      <c r="Q184" s="96"/>
      <c r="R184" s="378"/>
      <c r="S184" s="969"/>
      <c r="T184" s="191">
        <v>0</v>
      </c>
      <c r="U184" s="192">
        <v>0</v>
      </c>
      <c r="V184" s="192">
        <v>0</v>
      </c>
      <c r="W184" s="192"/>
      <c r="X184" s="192"/>
      <c r="Y184" s="192"/>
      <c r="Z184" s="192"/>
      <c r="AA184" s="192"/>
      <c r="AB184" s="192"/>
      <c r="AC184" s="192"/>
      <c r="AD184" s="192"/>
      <c r="AE184" s="192"/>
      <c r="AF184" s="969"/>
      <c r="AG184" s="1073"/>
      <c r="AH184" s="1033"/>
      <c r="AI184" s="1033"/>
      <c r="AJ184" s="1036"/>
      <c r="AK184" s="1033"/>
      <c r="AL184" s="1033"/>
      <c r="AM184" s="1033"/>
      <c r="AN184" s="1045"/>
      <c r="AO184" s="1045"/>
      <c r="AP184" s="1045"/>
      <c r="AQ184" s="1033"/>
      <c r="AR184" s="1042"/>
      <c r="AS184" s="1039"/>
      <c r="AT184" s="1042"/>
      <c r="AU184" s="1039"/>
      <c r="AV184" s="1042"/>
      <c r="AW184" s="1039"/>
      <c r="AX184" s="1045"/>
      <c r="AY184" s="1076"/>
    </row>
    <row r="185" spans="1:51" s="208" customFormat="1" ht="29.25" customHeight="1" thickBot="1">
      <c r="A185" s="1021"/>
      <c r="B185" s="1024"/>
      <c r="C185" s="1027"/>
      <c r="D185" s="142" t="s">
        <v>7</v>
      </c>
      <c r="E185" s="146">
        <v>7860102</v>
      </c>
      <c r="F185" s="146">
        <v>7860102</v>
      </c>
      <c r="G185" s="145">
        <v>7860102</v>
      </c>
      <c r="H185" s="96">
        <v>7860102</v>
      </c>
      <c r="I185" s="96">
        <v>7860102</v>
      </c>
      <c r="J185" s="172"/>
      <c r="K185" s="172"/>
      <c r="L185" s="172"/>
      <c r="M185" s="96"/>
      <c r="N185" s="96"/>
      <c r="O185" s="96"/>
      <c r="P185" s="96"/>
      <c r="Q185" s="96"/>
      <c r="R185" s="378"/>
      <c r="S185" s="969"/>
      <c r="T185" s="373">
        <v>2884850</v>
      </c>
      <c r="U185" s="70">
        <v>6318962</v>
      </c>
      <c r="V185" s="70">
        <v>7813056</v>
      </c>
      <c r="W185" s="192"/>
      <c r="X185" s="192"/>
      <c r="Y185" s="192"/>
      <c r="Z185" s="192"/>
      <c r="AA185" s="192"/>
      <c r="AB185" s="192"/>
      <c r="AC185" s="192"/>
      <c r="AD185" s="192"/>
      <c r="AE185" s="192"/>
      <c r="AF185" s="969"/>
      <c r="AG185" s="1073"/>
      <c r="AH185" s="1033"/>
      <c r="AI185" s="1033"/>
      <c r="AJ185" s="1036"/>
      <c r="AK185" s="1033"/>
      <c r="AL185" s="1033"/>
      <c r="AM185" s="1033"/>
      <c r="AN185" s="1045"/>
      <c r="AO185" s="1045"/>
      <c r="AP185" s="1045"/>
      <c r="AQ185" s="1033"/>
      <c r="AR185" s="1042"/>
      <c r="AS185" s="1039"/>
      <c r="AT185" s="1042"/>
      <c r="AU185" s="1039"/>
      <c r="AV185" s="1042"/>
      <c r="AW185" s="1039"/>
      <c r="AX185" s="1045"/>
      <c r="AY185" s="1076"/>
    </row>
    <row r="186" spans="1:51" s="208" customFormat="1" ht="29.25" customHeight="1" thickBot="1">
      <c r="A186" s="1021"/>
      <c r="B186" s="1024"/>
      <c r="C186" s="1027"/>
      <c r="D186" s="142" t="s">
        <v>69</v>
      </c>
      <c r="E186" s="174">
        <v>354</v>
      </c>
      <c r="F186" s="174">
        <v>354</v>
      </c>
      <c r="G186" s="173">
        <v>354</v>
      </c>
      <c r="H186" s="175">
        <v>354</v>
      </c>
      <c r="I186" s="175">
        <v>354</v>
      </c>
      <c r="J186" s="187"/>
      <c r="K186" s="187"/>
      <c r="L186" s="187"/>
      <c r="M186" s="175"/>
      <c r="N186" s="175"/>
      <c r="O186" s="175"/>
      <c r="P186" s="175"/>
      <c r="Q186" s="175"/>
      <c r="R186" s="379"/>
      <c r="S186" s="969"/>
      <c r="T186" s="668">
        <v>0</v>
      </c>
      <c r="U186" s="175">
        <v>57</v>
      </c>
      <c r="V186" s="175">
        <v>95</v>
      </c>
      <c r="W186" s="194"/>
      <c r="X186" s="194"/>
      <c r="Y186" s="194"/>
      <c r="Z186" s="175"/>
      <c r="AA186" s="175"/>
      <c r="AB186" s="175"/>
      <c r="AC186" s="175"/>
      <c r="AD186" s="175"/>
      <c r="AE186" s="175"/>
      <c r="AF186" s="969"/>
      <c r="AG186" s="1073"/>
      <c r="AH186" s="1033"/>
      <c r="AI186" s="1033"/>
      <c r="AJ186" s="1036"/>
      <c r="AK186" s="1033"/>
      <c r="AL186" s="1033"/>
      <c r="AM186" s="1033"/>
      <c r="AN186" s="1045"/>
      <c r="AO186" s="1045"/>
      <c r="AP186" s="1045"/>
      <c r="AQ186" s="1033"/>
      <c r="AR186" s="1042"/>
      <c r="AS186" s="1039"/>
      <c r="AT186" s="1042"/>
      <c r="AU186" s="1039"/>
      <c r="AV186" s="1042"/>
      <c r="AW186" s="1039"/>
      <c r="AX186" s="1045"/>
      <c r="AY186" s="1076"/>
    </row>
    <row r="187" spans="1:51" s="208" customFormat="1" ht="29.25" customHeight="1" thickBot="1">
      <c r="A187" s="1021"/>
      <c r="B187" s="1024"/>
      <c r="C187" s="1028"/>
      <c r="D187" s="295" t="s">
        <v>72</v>
      </c>
      <c r="E187" s="381">
        <v>59258502</v>
      </c>
      <c r="F187" s="381">
        <v>59258502</v>
      </c>
      <c r="G187" s="380">
        <v>59258502</v>
      </c>
      <c r="H187" s="382">
        <v>56550887</v>
      </c>
      <c r="I187" s="382">
        <v>56550887</v>
      </c>
      <c r="J187" s="297"/>
      <c r="K187" s="297"/>
      <c r="L187" s="297"/>
      <c r="M187" s="296"/>
      <c r="N187" s="296"/>
      <c r="O187" s="296"/>
      <c r="P187" s="296"/>
      <c r="Q187" s="296"/>
      <c r="R187" s="396"/>
      <c r="S187" s="970"/>
      <c r="T187" s="428">
        <v>2884850</v>
      </c>
      <c r="U187" s="296">
        <v>40002017</v>
      </c>
      <c r="V187" s="296">
        <v>72879204</v>
      </c>
      <c r="W187" s="298"/>
      <c r="X187" s="298"/>
      <c r="Y187" s="298"/>
      <c r="Z187" s="296"/>
      <c r="AA187" s="296"/>
      <c r="AB187" s="296"/>
      <c r="AC187" s="296"/>
      <c r="AD187" s="296"/>
      <c r="AE187" s="296"/>
      <c r="AF187" s="970"/>
      <c r="AG187" s="1074"/>
      <c r="AH187" s="1034"/>
      <c r="AI187" s="1034"/>
      <c r="AJ187" s="1037"/>
      <c r="AK187" s="1034"/>
      <c r="AL187" s="1034"/>
      <c r="AM187" s="1034"/>
      <c r="AN187" s="1046"/>
      <c r="AO187" s="1046"/>
      <c r="AP187" s="1046"/>
      <c r="AQ187" s="1034"/>
      <c r="AR187" s="1043"/>
      <c r="AS187" s="1040"/>
      <c r="AT187" s="1043"/>
      <c r="AU187" s="1040"/>
      <c r="AV187" s="1043"/>
      <c r="AW187" s="1040"/>
      <c r="AX187" s="1046"/>
      <c r="AY187" s="1076"/>
    </row>
    <row r="188" spans="1:51" s="208" customFormat="1" ht="29.25" customHeight="1" thickBot="1">
      <c r="A188" s="1021"/>
      <c r="B188" s="1024"/>
      <c r="C188" s="1026" t="s">
        <v>321</v>
      </c>
      <c r="D188" s="141" t="s">
        <v>67</v>
      </c>
      <c r="E188" s="410">
        <v>860</v>
      </c>
      <c r="F188" s="410">
        <v>860</v>
      </c>
      <c r="G188" s="411">
        <v>860</v>
      </c>
      <c r="H188" s="560">
        <v>860</v>
      </c>
      <c r="I188" s="560">
        <v>860</v>
      </c>
      <c r="J188" s="96"/>
      <c r="K188" s="96"/>
      <c r="L188" s="96"/>
      <c r="M188" s="96"/>
      <c r="N188" s="96"/>
      <c r="O188" s="96"/>
      <c r="P188" s="96"/>
      <c r="Q188" s="96"/>
      <c r="R188" s="378"/>
      <c r="S188" s="968"/>
      <c r="T188" s="189">
        <v>0</v>
      </c>
      <c r="U188" s="70">
        <v>95</v>
      </c>
      <c r="V188" s="70">
        <v>119</v>
      </c>
      <c r="W188" s="70"/>
      <c r="X188" s="70"/>
      <c r="Y188" s="70"/>
      <c r="Z188" s="70"/>
      <c r="AA188" s="70"/>
      <c r="AB188" s="70"/>
      <c r="AC188" s="70"/>
      <c r="AD188" s="70"/>
      <c r="AE188" s="70"/>
      <c r="AF188" s="968"/>
      <c r="AG188" s="1072" t="s">
        <v>321</v>
      </c>
      <c r="AH188" s="1032" t="s">
        <v>515</v>
      </c>
      <c r="AI188" s="1032" t="s">
        <v>303</v>
      </c>
      <c r="AJ188" s="1035" t="s">
        <v>503</v>
      </c>
      <c r="AK188" s="1032" t="s">
        <v>321</v>
      </c>
      <c r="AL188" s="1032" t="s">
        <v>303</v>
      </c>
      <c r="AM188" s="1032" t="s">
        <v>441</v>
      </c>
      <c r="AN188" s="1044">
        <v>840955.00195741584</v>
      </c>
      <c r="AO188" s="1044">
        <v>396681.76749088668</v>
      </c>
      <c r="AP188" s="1044">
        <v>444273.23446652916</v>
      </c>
      <c r="AQ188" s="1032" t="s">
        <v>303</v>
      </c>
      <c r="AR188" s="1041" t="s">
        <v>336</v>
      </c>
      <c r="AS188" s="1038">
        <v>840955.00195741584</v>
      </c>
      <c r="AT188" s="1041" t="s">
        <v>336</v>
      </c>
      <c r="AU188" s="1038">
        <v>840955.00195741584</v>
      </c>
      <c r="AV188" s="1041" t="s">
        <v>337</v>
      </c>
      <c r="AW188" s="1038">
        <v>840955.00195741584</v>
      </c>
      <c r="AX188" s="1044">
        <v>840955.00195741584</v>
      </c>
      <c r="AY188" s="1076"/>
    </row>
    <row r="189" spans="1:51" s="208" customFormat="1" ht="29.25" customHeight="1" thickBot="1">
      <c r="A189" s="1021"/>
      <c r="B189" s="1024"/>
      <c r="C189" s="1027"/>
      <c r="D189" s="142" t="s">
        <v>6</v>
      </c>
      <c r="E189" s="374">
        <v>124721994</v>
      </c>
      <c r="F189" s="374">
        <v>124721994</v>
      </c>
      <c r="G189" s="373">
        <v>124721994</v>
      </c>
      <c r="H189" s="376">
        <v>118151765</v>
      </c>
      <c r="I189" s="376">
        <v>118151765</v>
      </c>
      <c r="J189" s="96"/>
      <c r="K189" s="96"/>
      <c r="L189" s="96"/>
      <c r="M189" s="96"/>
      <c r="N189" s="96"/>
      <c r="O189" s="96"/>
      <c r="P189" s="96"/>
      <c r="Q189" s="96"/>
      <c r="R189" s="378"/>
      <c r="S189" s="969"/>
      <c r="T189" s="373">
        <v>0</v>
      </c>
      <c r="U189" s="70">
        <v>56138425</v>
      </c>
      <c r="V189" s="70">
        <v>81503912</v>
      </c>
      <c r="W189" s="190"/>
      <c r="X189" s="190"/>
      <c r="Y189" s="190"/>
      <c r="Z189" s="70"/>
      <c r="AA189" s="70"/>
      <c r="AB189" s="70"/>
      <c r="AC189" s="70"/>
      <c r="AD189" s="70"/>
      <c r="AE189" s="70"/>
      <c r="AF189" s="969"/>
      <c r="AG189" s="1073"/>
      <c r="AH189" s="1033"/>
      <c r="AI189" s="1033"/>
      <c r="AJ189" s="1036"/>
      <c r="AK189" s="1033"/>
      <c r="AL189" s="1033"/>
      <c r="AM189" s="1033"/>
      <c r="AN189" s="1045"/>
      <c r="AO189" s="1045"/>
      <c r="AP189" s="1045"/>
      <c r="AQ189" s="1033"/>
      <c r="AR189" s="1042"/>
      <c r="AS189" s="1039"/>
      <c r="AT189" s="1042"/>
      <c r="AU189" s="1039"/>
      <c r="AV189" s="1042"/>
      <c r="AW189" s="1039"/>
      <c r="AX189" s="1045"/>
      <c r="AY189" s="1076"/>
    </row>
    <row r="190" spans="1:51" s="208" customFormat="1" ht="29.25" customHeight="1" thickBot="1">
      <c r="A190" s="1021"/>
      <c r="B190" s="1024"/>
      <c r="C190" s="1027"/>
      <c r="D190" s="142" t="s">
        <v>68</v>
      </c>
      <c r="E190" s="146">
        <v>0</v>
      </c>
      <c r="F190" s="146">
        <v>0</v>
      </c>
      <c r="G190" s="145">
        <v>0</v>
      </c>
      <c r="H190" s="96">
        <v>0</v>
      </c>
      <c r="I190" s="96">
        <v>0</v>
      </c>
      <c r="J190" s="172"/>
      <c r="K190" s="172"/>
      <c r="L190" s="172"/>
      <c r="M190" s="96"/>
      <c r="N190" s="96"/>
      <c r="O190" s="96"/>
      <c r="P190" s="96"/>
      <c r="Q190" s="96"/>
      <c r="R190" s="378"/>
      <c r="S190" s="969"/>
      <c r="T190" s="191">
        <v>0</v>
      </c>
      <c r="U190" s="192">
        <v>0</v>
      </c>
      <c r="V190" s="192">
        <v>0</v>
      </c>
      <c r="W190" s="192"/>
      <c r="X190" s="192"/>
      <c r="Y190" s="192"/>
      <c r="Z190" s="192"/>
      <c r="AA190" s="192"/>
      <c r="AB190" s="192"/>
      <c r="AC190" s="192"/>
      <c r="AD190" s="192"/>
      <c r="AE190" s="192"/>
      <c r="AF190" s="969"/>
      <c r="AG190" s="1073"/>
      <c r="AH190" s="1033"/>
      <c r="AI190" s="1033"/>
      <c r="AJ190" s="1036"/>
      <c r="AK190" s="1033"/>
      <c r="AL190" s="1033"/>
      <c r="AM190" s="1033"/>
      <c r="AN190" s="1045"/>
      <c r="AO190" s="1045"/>
      <c r="AP190" s="1045"/>
      <c r="AQ190" s="1033"/>
      <c r="AR190" s="1042"/>
      <c r="AS190" s="1039"/>
      <c r="AT190" s="1042"/>
      <c r="AU190" s="1039"/>
      <c r="AV190" s="1042"/>
      <c r="AW190" s="1039"/>
      <c r="AX190" s="1045"/>
      <c r="AY190" s="1076"/>
    </row>
    <row r="191" spans="1:51" s="208" customFormat="1" ht="29.25" customHeight="1" thickBot="1">
      <c r="A191" s="1021"/>
      <c r="B191" s="1024"/>
      <c r="C191" s="1027"/>
      <c r="D191" s="142" t="s">
        <v>7</v>
      </c>
      <c r="E191" s="146">
        <v>17255173</v>
      </c>
      <c r="F191" s="146">
        <v>17255173</v>
      </c>
      <c r="G191" s="145">
        <v>17255173</v>
      </c>
      <c r="H191" s="96">
        <v>17255173</v>
      </c>
      <c r="I191" s="96">
        <v>17255173</v>
      </c>
      <c r="J191" s="172"/>
      <c r="K191" s="172"/>
      <c r="L191" s="172"/>
      <c r="M191" s="96"/>
      <c r="N191" s="96"/>
      <c r="O191" s="96"/>
      <c r="P191" s="96"/>
      <c r="Q191" s="96"/>
      <c r="R191" s="378"/>
      <c r="S191" s="969"/>
      <c r="T191" s="373">
        <v>6333070</v>
      </c>
      <c r="U191" s="70">
        <v>13871929</v>
      </c>
      <c r="V191" s="70">
        <v>17151894</v>
      </c>
      <c r="W191" s="192"/>
      <c r="X191" s="192"/>
      <c r="Y191" s="192"/>
      <c r="Z191" s="192"/>
      <c r="AA191" s="192"/>
      <c r="AB191" s="192"/>
      <c r="AC191" s="192"/>
      <c r="AD191" s="192"/>
      <c r="AE191" s="192"/>
      <c r="AF191" s="969"/>
      <c r="AG191" s="1073"/>
      <c r="AH191" s="1033"/>
      <c r="AI191" s="1033"/>
      <c r="AJ191" s="1036"/>
      <c r="AK191" s="1033"/>
      <c r="AL191" s="1033"/>
      <c r="AM191" s="1033"/>
      <c r="AN191" s="1045"/>
      <c r="AO191" s="1045"/>
      <c r="AP191" s="1045"/>
      <c r="AQ191" s="1033"/>
      <c r="AR191" s="1042"/>
      <c r="AS191" s="1039"/>
      <c r="AT191" s="1042"/>
      <c r="AU191" s="1039"/>
      <c r="AV191" s="1042"/>
      <c r="AW191" s="1039"/>
      <c r="AX191" s="1045"/>
      <c r="AY191" s="1076"/>
    </row>
    <row r="192" spans="1:51" s="208" customFormat="1" ht="29.25" customHeight="1" thickBot="1">
      <c r="A192" s="1021"/>
      <c r="B192" s="1024"/>
      <c r="C192" s="1027"/>
      <c r="D192" s="142" t="s">
        <v>69</v>
      </c>
      <c r="E192" s="174">
        <v>860</v>
      </c>
      <c r="F192" s="174">
        <v>860</v>
      </c>
      <c r="G192" s="173">
        <v>860</v>
      </c>
      <c r="H192" s="175">
        <v>860</v>
      </c>
      <c r="I192" s="175">
        <v>860</v>
      </c>
      <c r="J192" s="187"/>
      <c r="K192" s="187"/>
      <c r="L192" s="187"/>
      <c r="M192" s="175"/>
      <c r="N192" s="175"/>
      <c r="O192" s="175"/>
      <c r="P192" s="175"/>
      <c r="Q192" s="175"/>
      <c r="R192" s="379"/>
      <c r="S192" s="969"/>
      <c r="T192" s="668">
        <v>0</v>
      </c>
      <c r="U192" s="175">
        <v>95</v>
      </c>
      <c r="V192" s="175">
        <v>119</v>
      </c>
      <c r="W192" s="194"/>
      <c r="X192" s="194"/>
      <c r="Y192" s="194"/>
      <c r="Z192" s="175"/>
      <c r="AA192" s="175"/>
      <c r="AB192" s="175"/>
      <c r="AC192" s="175"/>
      <c r="AD192" s="175"/>
      <c r="AE192" s="175"/>
      <c r="AF192" s="969"/>
      <c r="AG192" s="1073"/>
      <c r="AH192" s="1033"/>
      <c r="AI192" s="1033"/>
      <c r="AJ192" s="1036"/>
      <c r="AK192" s="1033"/>
      <c r="AL192" s="1033"/>
      <c r="AM192" s="1033"/>
      <c r="AN192" s="1045"/>
      <c r="AO192" s="1045"/>
      <c r="AP192" s="1045"/>
      <c r="AQ192" s="1033"/>
      <c r="AR192" s="1042"/>
      <c r="AS192" s="1039"/>
      <c r="AT192" s="1042"/>
      <c r="AU192" s="1039"/>
      <c r="AV192" s="1042"/>
      <c r="AW192" s="1039"/>
      <c r="AX192" s="1045"/>
      <c r="AY192" s="1076"/>
    </row>
    <row r="193" spans="1:51" s="208" customFormat="1" ht="29.25" customHeight="1" thickBot="1">
      <c r="A193" s="1021"/>
      <c r="B193" s="1024"/>
      <c r="C193" s="1028"/>
      <c r="D193" s="295" t="s">
        <v>72</v>
      </c>
      <c r="E193" s="381">
        <v>141977167</v>
      </c>
      <c r="F193" s="381">
        <v>141977167</v>
      </c>
      <c r="G193" s="380">
        <v>141977167</v>
      </c>
      <c r="H193" s="382">
        <v>135406938</v>
      </c>
      <c r="I193" s="382">
        <v>135406938</v>
      </c>
      <c r="J193" s="297"/>
      <c r="K193" s="297"/>
      <c r="L193" s="297"/>
      <c r="M193" s="296"/>
      <c r="N193" s="296"/>
      <c r="O193" s="296"/>
      <c r="P193" s="296"/>
      <c r="Q193" s="296"/>
      <c r="R193" s="396"/>
      <c r="S193" s="970"/>
      <c r="T193" s="428">
        <v>6333070</v>
      </c>
      <c r="U193" s="296">
        <v>70010354</v>
      </c>
      <c r="V193" s="296">
        <v>98655806</v>
      </c>
      <c r="W193" s="298"/>
      <c r="X193" s="298"/>
      <c r="Y193" s="298"/>
      <c r="Z193" s="296"/>
      <c r="AA193" s="296"/>
      <c r="AB193" s="296"/>
      <c r="AC193" s="296"/>
      <c r="AD193" s="296"/>
      <c r="AE193" s="296"/>
      <c r="AF193" s="970"/>
      <c r="AG193" s="1074"/>
      <c r="AH193" s="1034"/>
      <c r="AI193" s="1034"/>
      <c r="AJ193" s="1037"/>
      <c r="AK193" s="1034"/>
      <c r="AL193" s="1034"/>
      <c r="AM193" s="1034"/>
      <c r="AN193" s="1046"/>
      <c r="AO193" s="1046"/>
      <c r="AP193" s="1046"/>
      <c r="AQ193" s="1034"/>
      <c r="AR193" s="1043"/>
      <c r="AS193" s="1040"/>
      <c r="AT193" s="1043"/>
      <c r="AU193" s="1040"/>
      <c r="AV193" s="1043"/>
      <c r="AW193" s="1040"/>
      <c r="AX193" s="1046"/>
      <c r="AY193" s="1076"/>
    </row>
    <row r="194" spans="1:51" s="208" customFormat="1" ht="29.25" customHeight="1" thickBot="1">
      <c r="A194" s="1021"/>
      <c r="B194" s="1024"/>
      <c r="C194" s="1026" t="s">
        <v>322</v>
      </c>
      <c r="D194" s="141" t="s">
        <v>67</v>
      </c>
      <c r="E194" s="410">
        <v>237</v>
      </c>
      <c r="F194" s="410">
        <v>237</v>
      </c>
      <c r="G194" s="411">
        <v>237</v>
      </c>
      <c r="H194" s="560">
        <v>237</v>
      </c>
      <c r="I194" s="560">
        <v>237</v>
      </c>
      <c r="J194" s="96"/>
      <c r="K194" s="96"/>
      <c r="L194" s="96"/>
      <c r="M194" s="96"/>
      <c r="N194" s="96"/>
      <c r="O194" s="96"/>
      <c r="P194" s="96"/>
      <c r="Q194" s="96"/>
      <c r="R194" s="378"/>
      <c r="S194" s="968"/>
      <c r="T194" s="189">
        <v>0</v>
      </c>
      <c r="U194" s="70">
        <v>27</v>
      </c>
      <c r="V194" s="70">
        <v>34</v>
      </c>
      <c r="W194" s="70"/>
      <c r="X194" s="70"/>
      <c r="Y194" s="70"/>
      <c r="Z194" s="70"/>
      <c r="AA194" s="70"/>
      <c r="AB194" s="70"/>
      <c r="AC194" s="70"/>
      <c r="AD194" s="70"/>
      <c r="AE194" s="70"/>
      <c r="AF194" s="968"/>
      <c r="AG194" s="1072" t="s">
        <v>322</v>
      </c>
      <c r="AH194" s="1032" t="s">
        <v>516</v>
      </c>
      <c r="AI194" s="1032" t="s">
        <v>303</v>
      </c>
      <c r="AJ194" s="1035" t="s">
        <v>503</v>
      </c>
      <c r="AK194" s="1032" t="s">
        <v>322</v>
      </c>
      <c r="AL194" s="1032" t="s">
        <v>303</v>
      </c>
      <c r="AM194" s="1032" t="s">
        <v>441</v>
      </c>
      <c r="AN194" s="1044">
        <v>1229902.4692073721</v>
      </c>
      <c r="AO194" s="1044">
        <v>579045.68833276886</v>
      </c>
      <c r="AP194" s="1044">
        <v>650856.7808746032</v>
      </c>
      <c r="AQ194" s="1032" t="s">
        <v>303</v>
      </c>
      <c r="AR194" s="1041" t="s">
        <v>336</v>
      </c>
      <c r="AS194" s="1038">
        <v>1229902.4692073721</v>
      </c>
      <c r="AT194" s="1041" t="s">
        <v>336</v>
      </c>
      <c r="AU194" s="1038">
        <v>1229902.4692073721</v>
      </c>
      <c r="AV194" s="1041" t="s">
        <v>337</v>
      </c>
      <c r="AW194" s="1038">
        <v>1229902.4692073721</v>
      </c>
      <c r="AX194" s="1044">
        <v>1229902.4692073721</v>
      </c>
      <c r="AY194" s="1076"/>
    </row>
    <row r="195" spans="1:51" s="208" customFormat="1" ht="29.25" customHeight="1" thickBot="1">
      <c r="A195" s="1021"/>
      <c r="B195" s="1024"/>
      <c r="C195" s="1027"/>
      <c r="D195" s="142" t="s">
        <v>6</v>
      </c>
      <c r="E195" s="374">
        <v>34439869</v>
      </c>
      <c r="F195" s="374">
        <v>34439869</v>
      </c>
      <c r="G195" s="373">
        <v>34439869</v>
      </c>
      <c r="H195" s="376">
        <v>32625612</v>
      </c>
      <c r="I195" s="376">
        <v>32625612</v>
      </c>
      <c r="J195" s="96"/>
      <c r="K195" s="96"/>
      <c r="L195" s="96"/>
      <c r="M195" s="96"/>
      <c r="N195" s="96"/>
      <c r="O195" s="96"/>
      <c r="P195" s="96"/>
      <c r="Q195" s="96"/>
      <c r="R195" s="378"/>
      <c r="S195" s="969"/>
      <c r="T195" s="373">
        <v>0</v>
      </c>
      <c r="U195" s="70">
        <v>15955131</v>
      </c>
      <c r="V195" s="70">
        <v>23286832</v>
      </c>
      <c r="W195" s="190"/>
      <c r="X195" s="190"/>
      <c r="Y195" s="190"/>
      <c r="Z195" s="70"/>
      <c r="AA195" s="70"/>
      <c r="AB195" s="70"/>
      <c r="AC195" s="70"/>
      <c r="AD195" s="70"/>
      <c r="AE195" s="70"/>
      <c r="AF195" s="969"/>
      <c r="AG195" s="1073"/>
      <c r="AH195" s="1033"/>
      <c r="AI195" s="1033"/>
      <c r="AJ195" s="1036"/>
      <c r="AK195" s="1033"/>
      <c r="AL195" s="1033"/>
      <c r="AM195" s="1033"/>
      <c r="AN195" s="1045"/>
      <c r="AO195" s="1045"/>
      <c r="AP195" s="1045"/>
      <c r="AQ195" s="1033"/>
      <c r="AR195" s="1042"/>
      <c r="AS195" s="1039"/>
      <c r="AT195" s="1042"/>
      <c r="AU195" s="1039"/>
      <c r="AV195" s="1042"/>
      <c r="AW195" s="1039"/>
      <c r="AX195" s="1045"/>
      <c r="AY195" s="1076"/>
    </row>
    <row r="196" spans="1:51" s="208" customFormat="1" ht="29.25" customHeight="1" thickBot="1">
      <c r="A196" s="1021"/>
      <c r="B196" s="1024"/>
      <c r="C196" s="1027"/>
      <c r="D196" s="142" t="s">
        <v>68</v>
      </c>
      <c r="E196" s="146">
        <v>0</v>
      </c>
      <c r="F196" s="146">
        <v>0</v>
      </c>
      <c r="G196" s="145">
        <v>0</v>
      </c>
      <c r="H196" s="96">
        <v>0</v>
      </c>
      <c r="I196" s="96">
        <v>0</v>
      </c>
      <c r="J196" s="172"/>
      <c r="K196" s="172"/>
      <c r="L196" s="172"/>
      <c r="M196" s="96"/>
      <c r="N196" s="96"/>
      <c r="O196" s="96"/>
      <c r="P196" s="96"/>
      <c r="Q196" s="96"/>
      <c r="R196" s="378"/>
      <c r="S196" s="969"/>
      <c r="T196" s="191">
        <v>0</v>
      </c>
      <c r="U196" s="192">
        <v>0</v>
      </c>
      <c r="V196" s="192">
        <v>0</v>
      </c>
      <c r="W196" s="192"/>
      <c r="X196" s="192"/>
      <c r="Y196" s="192"/>
      <c r="Z196" s="192"/>
      <c r="AA196" s="192"/>
      <c r="AB196" s="192"/>
      <c r="AC196" s="192"/>
      <c r="AD196" s="192"/>
      <c r="AE196" s="192"/>
      <c r="AF196" s="969"/>
      <c r="AG196" s="1073"/>
      <c r="AH196" s="1033"/>
      <c r="AI196" s="1033"/>
      <c r="AJ196" s="1036"/>
      <c r="AK196" s="1033"/>
      <c r="AL196" s="1033"/>
      <c r="AM196" s="1033"/>
      <c r="AN196" s="1045"/>
      <c r="AO196" s="1045"/>
      <c r="AP196" s="1045"/>
      <c r="AQ196" s="1033"/>
      <c r="AR196" s="1042"/>
      <c r="AS196" s="1039"/>
      <c r="AT196" s="1042"/>
      <c r="AU196" s="1039"/>
      <c r="AV196" s="1042"/>
      <c r="AW196" s="1039"/>
      <c r="AX196" s="1045"/>
      <c r="AY196" s="1076"/>
    </row>
    <row r="197" spans="1:51" s="208" customFormat="1" ht="29.25" customHeight="1" thickBot="1">
      <c r="A197" s="1021"/>
      <c r="B197" s="1024"/>
      <c r="C197" s="1027"/>
      <c r="D197" s="142" t="s">
        <v>7</v>
      </c>
      <c r="E197" s="146">
        <v>5372393</v>
      </c>
      <c r="F197" s="146">
        <v>5372393</v>
      </c>
      <c r="G197" s="145">
        <v>5372393</v>
      </c>
      <c r="H197" s="96">
        <v>5372393</v>
      </c>
      <c r="I197" s="96">
        <v>5372393</v>
      </c>
      <c r="J197" s="172"/>
      <c r="K197" s="172"/>
      <c r="L197" s="172"/>
      <c r="M197" s="96"/>
      <c r="N197" s="96"/>
      <c r="O197" s="96"/>
      <c r="P197" s="96"/>
      <c r="Q197" s="96"/>
      <c r="R197" s="378"/>
      <c r="S197" s="969"/>
      <c r="T197" s="373">
        <v>1971800</v>
      </c>
      <c r="U197" s="70">
        <v>4319021</v>
      </c>
      <c r="V197" s="70">
        <v>5340237</v>
      </c>
      <c r="W197" s="192"/>
      <c r="X197" s="192"/>
      <c r="Y197" s="192"/>
      <c r="Z197" s="192"/>
      <c r="AA197" s="192"/>
      <c r="AB197" s="192"/>
      <c r="AC197" s="192"/>
      <c r="AD197" s="192"/>
      <c r="AE197" s="192"/>
      <c r="AF197" s="969"/>
      <c r="AG197" s="1073"/>
      <c r="AH197" s="1033"/>
      <c r="AI197" s="1033"/>
      <c r="AJ197" s="1036"/>
      <c r="AK197" s="1033"/>
      <c r="AL197" s="1033"/>
      <c r="AM197" s="1033"/>
      <c r="AN197" s="1045"/>
      <c r="AO197" s="1045"/>
      <c r="AP197" s="1045"/>
      <c r="AQ197" s="1033"/>
      <c r="AR197" s="1042"/>
      <c r="AS197" s="1039"/>
      <c r="AT197" s="1042"/>
      <c r="AU197" s="1039"/>
      <c r="AV197" s="1042"/>
      <c r="AW197" s="1039"/>
      <c r="AX197" s="1045"/>
      <c r="AY197" s="1076"/>
    </row>
    <row r="198" spans="1:51" s="208" customFormat="1" ht="29.25" customHeight="1" thickBot="1">
      <c r="A198" s="1021"/>
      <c r="B198" s="1024"/>
      <c r="C198" s="1027"/>
      <c r="D198" s="142" t="s">
        <v>69</v>
      </c>
      <c r="E198" s="174">
        <v>237</v>
      </c>
      <c r="F198" s="174">
        <v>237</v>
      </c>
      <c r="G198" s="173">
        <v>237</v>
      </c>
      <c r="H198" s="175">
        <v>237</v>
      </c>
      <c r="I198" s="175">
        <v>237</v>
      </c>
      <c r="J198" s="187"/>
      <c r="K198" s="187"/>
      <c r="L198" s="187"/>
      <c r="M198" s="175"/>
      <c r="N198" s="175"/>
      <c r="O198" s="175"/>
      <c r="P198" s="175"/>
      <c r="Q198" s="175"/>
      <c r="R198" s="379"/>
      <c r="S198" s="969"/>
      <c r="T198" s="668">
        <v>0</v>
      </c>
      <c r="U198" s="175">
        <v>27</v>
      </c>
      <c r="V198" s="175">
        <v>34</v>
      </c>
      <c r="W198" s="194"/>
      <c r="X198" s="194"/>
      <c r="Y198" s="194"/>
      <c r="Z198" s="175"/>
      <c r="AA198" s="175"/>
      <c r="AB198" s="175"/>
      <c r="AC198" s="175"/>
      <c r="AD198" s="175"/>
      <c r="AE198" s="175"/>
      <c r="AF198" s="969"/>
      <c r="AG198" s="1073"/>
      <c r="AH198" s="1033"/>
      <c r="AI198" s="1033"/>
      <c r="AJ198" s="1036"/>
      <c r="AK198" s="1033"/>
      <c r="AL198" s="1033"/>
      <c r="AM198" s="1033"/>
      <c r="AN198" s="1045"/>
      <c r="AO198" s="1045"/>
      <c r="AP198" s="1045"/>
      <c r="AQ198" s="1033"/>
      <c r="AR198" s="1042"/>
      <c r="AS198" s="1039"/>
      <c r="AT198" s="1042"/>
      <c r="AU198" s="1039"/>
      <c r="AV198" s="1042"/>
      <c r="AW198" s="1039"/>
      <c r="AX198" s="1045"/>
      <c r="AY198" s="1076"/>
    </row>
    <row r="199" spans="1:51" s="208" customFormat="1" ht="29.25" customHeight="1" thickBot="1">
      <c r="A199" s="1021"/>
      <c r="B199" s="1024"/>
      <c r="C199" s="1028"/>
      <c r="D199" s="295" t="s">
        <v>72</v>
      </c>
      <c r="E199" s="381">
        <v>39812262</v>
      </c>
      <c r="F199" s="381">
        <v>39812262</v>
      </c>
      <c r="G199" s="380">
        <v>39812262</v>
      </c>
      <c r="H199" s="382">
        <v>37998005</v>
      </c>
      <c r="I199" s="382">
        <v>37998005</v>
      </c>
      <c r="J199" s="297"/>
      <c r="K199" s="297"/>
      <c r="L199" s="297"/>
      <c r="M199" s="296"/>
      <c r="N199" s="296"/>
      <c r="O199" s="296"/>
      <c r="P199" s="296"/>
      <c r="Q199" s="296"/>
      <c r="R199" s="396"/>
      <c r="S199" s="970"/>
      <c r="T199" s="428">
        <v>1971800</v>
      </c>
      <c r="U199" s="296">
        <v>20274152</v>
      </c>
      <c r="V199" s="296">
        <v>28627069</v>
      </c>
      <c r="W199" s="298"/>
      <c r="X199" s="298"/>
      <c r="Y199" s="298"/>
      <c r="Z199" s="296"/>
      <c r="AA199" s="296"/>
      <c r="AB199" s="296"/>
      <c r="AC199" s="296"/>
      <c r="AD199" s="296"/>
      <c r="AE199" s="296"/>
      <c r="AF199" s="970"/>
      <c r="AG199" s="1074"/>
      <c r="AH199" s="1034"/>
      <c r="AI199" s="1034"/>
      <c r="AJ199" s="1037"/>
      <c r="AK199" s="1034"/>
      <c r="AL199" s="1034"/>
      <c r="AM199" s="1034"/>
      <c r="AN199" s="1046"/>
      <c r="AO199" s="1046"/>
      <c r="AP199" s="1046"/>
      <c r="AQ199" s="1034"/>
      <c r="AR199" s="1043"/>
      <c r="AS199" s="1040"/>
      <c r="AT199" s="1043"/>
      <c r="AU199" s="1040"/>
      <c r="AV199" s="1043"/>
      <c r="AW199" s="1040"/>
      <c r="AX199" s="1046"/>
      <c r="AY199" s="1076"/>
    </row>
    <row r="200" spans="1:51" s="208" customFormat="1" ht="29.25" customHeight="1" thickBot="1">
      <c r="A200" s="1021"/>
      <c r="B200" s="1024"/>
      <c r="C200" s="1026" t="s">
        <v>323</v>
      </c>
      <c r="D200" s="141" t="s">
        <v>67</v>
      </c>
      <c r="E200" s="410">
        <v>265</v>
      </c>
      <c r="F200" s="410">
        <v>265</v>
      </c>
      <c r="G200" s="411">
        <v>265</v>
      </c>
      <c r="H200" s="560">
        <v>265</v>
      </c>
      <c r="I200" s="560">
        <v>265</v>
      </c>
      <c r="J200" s="96"/>
      <c r="K200" s="96"/>
      <c r="L200" s="96"/>
      <c r="M200" s="96"/>
      <c r="N200" s="96"/>
      <c r="O200" s="96"/>
      <c r="P200" s="96"/>
      <c r="Q200" s="96"/>
      <c r="R200" s="378"/>
      <c r="S200" s="968"/>
      <c r="T200" s="189">
        <v>0</v>
      </c>
      <c r="U200" s="70">
        <v>29</v>
      </c>
      <c r="V200" s="70">
        <v>58</v>
      </c>
      <c r="W200" s="70"/>
      <c r="X200" s="70"/>
      <c r="Y200" s="70"/>
      <c r="Z200" s="70"/>
      <c r="AA200" s="70"/>
      <c r="AB200" s="70"/>
      <c r="AC200" s="70"/>
      <c r="AD200" s="70"/>
      <c r="AE200" s="70"/>
      <c r="AF200" s="968"/>
      <c r="AG200" s="1072" t="s">
        <v>323</v>
      </c>
      <c r="AH200" s="1075" t="s">
        <v>517</v>
      </c>
      <c r="AI200" s="1032" t="s">
        <v>303</v>
      </c>
      <c r="AJ200" s="1035" t="s">
        <v>503</v>
      </c>
      <c r="AK200" s="1032" t="s">
        <v>323</v>
      </c>
      <c r="AL200" s="1032" t="s">
        <v>303</v>
      </c>
      <c r="AM200" s="1032" t="s">
        <v>441</v>
      </c>
      <c r="AN200" s="1044">
        <v>138604.63039371918</v>
      </c>
      <c r="AO200" s="1044">
        <v>65262.592396604639</v>
      </c>
      <c r="AP200" s="1044">
        <v>73342.037997114559</v>
      </c>
      <c r="AQ200" s="1032" t="s">
        <v>303</v>
      </c>
      <c r="AR200" s="1041" t="s">
        <v>336</v>
      </c>
      <c r="AS200" s="1038">
        <v>138604.63039371918</v>
      </c>
      <c r="AT200" s="1041" t="s">
        <v>336</v>
      </c>
      <c r="AU200" s="1038">
        <v>138604.63039371918</v>
      </c>
      <c r="AV200" s="1041" t="s">
        <v>337</v>
      </c>
      <c r="AW200" s="1038">
        <v>138604.63039371918</v>
      </c>
      <c r="AX200" s="1044">
        <v>138604.63039371918</v>
      </c>
      <c r="AY200" s="1076"/>
    </row>
    <row r="201" spans="1:51" s="208" customFormat="1" ht="29.25" customHeight="1" thickBot="1">
      <c r="A201" s="1021"/>
      <c r="B201" s="1024"/>
      <c r="C201" s="1027"/>
      <c r="D201" s="142" t="s">
        <v>6</v>
      </c>
      <c r="E201" s="374">
        <v>38360917</v>
      </c>
      <c r="F201" s="374">
        <v>38360917</v>
      </c>
      <c r="G201" s="373">
        <v>38360917</v>
      </c>
      <c r="H201" s="376">
        <v>36340103</v>
      </c>
      <c r="I201" s="376">
        <v>36340103</v>
      </c>
      <c r="J201" s="96"/>
      <c r="K201" s="96"/>
      <c r="L201" s="96"/>
      <c r="M201" s="96"/>
      <c r="N201" s="96"/>
      <c r="O201" s="96"/>
      <c r="P201" s="96"/>
      <c r="Q201" s="96"/>
      <c r="R201" s="378"/>
      <c r="S201" s="969"/>
      <c r="T201" s="373">
        <v>0</v>
      </c>
      <c r="U201" s="70">
        <v>17136993</v>
      </c>
      <c r="V201" s="70">
        <v>39724596</v>
      </c>
      <c r="W201" s="190"/>
      <c r="X201" s="190"/>
      <c r="Y201" s="190"/>
      <c r="Z201" s="70"/>
      <c r="AA201" s="70"/>
      <c r="AB201" s="70"/>
      <c r="AC201" s="70"/>
      <c r="AD201" s="70"/>
      <c r="AE201" s="70"/>
      <c r="AF201" s="969"/>
      <c r="AG201" s="1073"/>
      <c r="AH201" s="1075"/>
      <c r="AI201" s="1033"/>
      <c r="AJ201" s="1036"/>
      <c r="AK201" s="1033"/>
      <c r="AL201" s="1033"/>
      <c r="AM201" s="1033"/>
      <c r="AN201" s="1045"/>
      <c r="AO201" s="1045"/>
      <c r="AP201" s="1045"/>
      <c r="AQ201" s="1033"/>
      <c r="AR201" s="1042"/>
      <c r="AS201" s="1039"/>
      <c r="AT201" s="1042"/>
      <c r="AU201" s="1039"/>
      <c r="AV201" s="1042"/>
      <c r="AW201" s="1039"/>
      <c r="AX201" s="1045"/>
      <c r="AY201" s="1076"/>
    </row>
    <row r="202" spans="1:51" s="208" customFormat="1" ht="29.25" customHeight="1" thickBot="1">
      <c r="A202" s="1021"/>
      <c r="B202" s="1024"/>
      <c r="C202" s="1027"/>
      <c r="D202" s="142" t="s">
        <v>68</v>
      </c>
      <c r="E202" s="146">
        <v>0</v>
      </c>
      <c r="F202" s="146">
        <v>0</v>
      </c>
      <c r="G202" s="145">
        <v>0</v>
      </c>
      <c r="H202" s="96">
        <v>0</v>
      </c>
      <c r="I202" s="96">
        <v>0</v>
      </c>
      <c r="J202" s="172"/>
      <c r="K202" s="172"/>
      <c r="L202" s="172"/>
      <c r="M202" s="96"/>
      <c r="N202" s="96"/>
      <c r="O202" s="96"/>
      <c r="P202" s="96"/>
      <c r="Q202" s="96"/>
      <c r="R202" s="378"/>
      <c r="S202" s="969"/>
      <c r="T202" s="191">
        <v>0</v>
      </c>
      <c r="U202" s="192">
        <v>0</v>
      </c>
      <c r="V202" s="192">
        <v>0</v>
      </c>
      <c r="W202" s="192"/>
      <c r="X202" s="192"/>
      <c r="Y202" s="192"/>
      <c r="Z202" s="192"/>
      <c r="AA202" s="192"/>
      <c r="AB202" s="192"/>
      <c r="AC202" s="192"/>
      <c r="AD202" s="192"/>
      <c r="AE202" s="192"/>
      <c r="AF202" s="969"/>
      <c r="AG202" s="1073"/>
      <c r="AH202" s="1075"/>
      <c r="AI202" s="1033"/>
      <c r="AJ202" s="1036"/>
      <c r="AK202" s="1033"/>
      <c r="AL202" s="1033"/>
      <c r="AM202" s="1033"/>
      <c r="AN202" s="1045"/>
      <c r="AO202" s="1045"/>
      <c r="AP202" s="1045"/>
      <c r="AQ202" s="1033"/>
      <c r="AR202" s="1042"/>
      <c r="AS202" s="1039"/>
      <c r="AT202" s="1042"/>
      <c r="AU202" s="1039"/>
      <c r="AV202" s="1042"/>
      <c r="AW202" s="1039"/>
      <c r="AX202" s="1045"/>
      <c r="AY202" s="1076"/>
    </row>
    <row r="203" spans="1:51" s="208" customFormat="1" ht="29.25" customHeight="1" thickBot="1">
      <c r="A203" s="1021"/>
      <c r="B203" s="1024"/>
      <c r="C203" s="1027"/>
      <c r="D203" s="142" t="s">
        <v>7</v>
      </c>
      <c r="E203" s="146">
        <v>5372393</v>
      </c>
      <c r="F203" s="146">
        <v>5372393</v>
      </c>
      <c r="G203" s="145">
        <v>5372393</v>
      </c>
      <c r="H203" s="96">
        <v>5372393</v>
      </c>
      <c r="I203" s="96">
        <v>5372393</v>
      </c>
      <c r="J203" s="172"/>
      <c r="K203" s="172"/>
      <c r="L203" s="172"/>
      <c r="M203" s="96"/>
      <c r="N203" s="96"/>
      <c r="O203" s="96"/>
      <c r="P203" s="96"/>
      <c r="Q203" s="96"/>
      <c r="R203" s="378"/>
      <c r="S203" s="969"/>
      <c r="T203" s="373">
        <v>1971800</v>
      </c>
      <c r="U203" s="70">
        <v>4319021</v>
      </c>
      <c r="V203" s="70">
        <v>5340237</v>
      </c>
      <c r="W203" s="192"/>
      <c r="X203" s="192"/>
      <c r="Y203" s="192"/>
      <c r="Z203" s="192"/>
      <c r="AA203" s="192"/>
      <c r="AB203" s="192"/>
      <c r="AC203" s="192"/>
      <c r="AD203" s="192"/>
      <c r="AE203" s="192"/>
      <c r="AF203" s="969"/>
      <c r="AG203" s="1073"/>
      <c r="AH203" s="1075"/>
      <c r="AI203" s="1033"/>
      <c r="AJ203" s="1036"/>
      <c r="AK203" s="1033"/>
      <c r="AL203" s="1033"/>
      <c r="AM203" s="1033"/>
      <c r="AN203" s="1045"/>
      <c r="AO203" s="1045"/>
      <c r="AP203" s="1045"/>
      <c r="AQ203" s="1033"/>
      <c r="AR203" s="1042"/>
      <c r="AS203" s="1039"/>
      <c r="AT203" s="1042"/>
      <c r="AU203" s="1039"/>
      <c r="AV203" s="1042"/>
      <c r="AW203" s="1039"/>
      <c r="AX203" s="1045"/>
      <c r="AY203" s="1076"/>
    </row>
    <row r="204" spans="1:51" s="208" customFormat="1" ht="29.25" customHeight="1" thickBot="1">
      <c r="A204" s="1021"/>
      <c r="B204" s="1024"/>
      <c r="C204" s="1027"/>
      <c r="D204" s="142" t="s">
        <v>69</v>
      </c>
      <c r="E204" s="174">
        <v>265</v>
      </c>
      <c r="F204" s="174">
        <v>265</v>
      </c>
      <c r="G204" s="173">
        <v>265</v>
      </c>
      <c r="H204" s="175">
        <v>265</v>
      </c>
      <c r="I204" s="175">
        <v>265</v>
      </c>
      <c r="J204" s="187"/>
      <c r="K204" s="187"/>
      <c r="L204" s="187"/>
      <c r="M204" s="175"/>
      <c r="N204" s="175"/>
      <c r="O204" s="175"/>
      <c r="P204" s="175"/>
      <c r="Q204" s="175"/>
      <c r="R204" s="379"/>
      <c r="S204" s="969"/>
      <c r="T204" s="668">
        <v>0</v>
      </c>
      <c r="U204" s="175">
        <v>29</v>
      </c>
      <c r="V204" s="175">
        <v>58</v>
      </c>
      <c r="W204" s="194"/>
      <c r="X204" s="194"/>
      <c r="Y204" s="194"/>
      <c r="Z204" s="175"/>
      <c r="AA204" s="175"/>
      <c r="AB204" s="175"/>
      <c r="AC204" s="175"/>
      <c r="AD204" s="175"/>
      <c r="AE204" s="175"/>
      <c r="AF204" s="969"/>
      <c r="AG204" s="1073"/>
      <c r="AH204" s="1075"/>
      <c r="AI204" s="1033"/>
      <c r="AJ204" s="1036"/>
      <c r="AK204" s="1033"/>
      <c r="AL204" s="1033"/>
      <c r="AM204" s="1033"/>
      <c r="AN204" s="1045"/>
      <c r="AO204" s="1045"/>
      <c r="AP204" s="1045"/>
      <c r="AQ204" s="1033"/>
      <c r="AR204" s="1042"/>
      <c r="AS204" s="1039"/>
      <c r="AT204" s="1042"/>
      <c r="AU204" s="1039"/>
      <c r="AV204" s="1042"/>
      <c r="AW204" s="1039"/>
      <c r="AX204" s="1045"/>
      <c r="AY204" s="1076"/>
    </row>
    <row r="205" spans="1:51" s="208" customFormat="1" ht="29.25" customHeight="1" thickBot="1">
      <c r="A205" s="1021"/>
      <c r="B205" s="1024"/>
      <c r="C205" s="1028"/>
      <c r="D205" s="295" t="s">
        <v>72</v>
      </c>
      <c r="E205" s="381">
        <v>43733310</v>
      </c>
      <c r="F205" s="381">
        <v>43733310</v>
      </c>
      <c r="G205" s="380">
        <v>43733310</v>
      </c>
      <c r="H205" s="382">
        <v>41712496</v>
      </c>
      <c r="I205" s="382">
        <v>41712496</v>
      </c>
      <c r="J205" s="297"/>
      <c r="K205" s="297"/>
      <c r="L205" s="297"/>
      <c r="M205" s="296"/>
      <c r="N205" s="296"/>
      <c r="O205" s="296"/>
      <c r="P205" s="296"/>
      <c r="Q205" s="296"/>
      <c r="R205" s="396"/>
      <c r="S205" s="970"/>
      <c r="T205" s="428">
        <v>1971800</v>
      </c>
      <c r="U205" s="296">
        <v>21456014</v>
      </c>
      <c r="V205" s="296">
        <v>45064833</v>
      </c>
      <c r="W205" s="298"/>
      <c r="X205" s="298"/>
      <c r="Y205" s="298"/>
      <c r="Z205" s="296"/>
      <c r="AA205" s="296"/>
      <c r="AB205" s="296"/>
      <c r="AC205" s="296"/>
      <c r="AD205" s="296"/>
      <c r="AE205" s="296"/>
      <c r="AF205" s="970"/>
      <c r="AG205" s="1074"/>
      <c r="AH205" s="1075"/>
      <c r="AI205" s="1034"/>
      <c r="AJ205" s="1037"/>
      <c r="AK205" s="1034"/>
      <c r="AL205" s="1034"/>
      <c r="AM205" s="1034"/>
      <c r="AN205" s="1046"/>
      <c r="AO205" s="1046"/>
      <c r="AP205" s="1046"/>
      <c r="AQ205" s="1034"/>
      <c r="AR205" s="1043"/>
      <c r="AS205" s="1040"/>
      <c r="AT205" s="1043"/>
      <c r="AU205" s="1040"/>
      <c r="AV205" s="1043"/>
      <c r="AW205" s="1040"/>
      <c r="AX205" s="1046"/>
      <c r="AY205" s="1076"/>
    </row>
    <row r="206" spans="1:51" s="208" customFormat="1" ht="29.25" customHeight="1" thickBot="1">
      <c r="A206" s="1021"/>
      <c r="B206" s="1024"/>
      <c r="C206" s="1026" t="s">
        <v>324</v>
      </c>
      <c r="D206" s="141" t="s">
        <v>67</v>
      </c>
      <c r="E206" s="410">
        <v>35</v>
      </c>
      <c r="F206" s="410">
        <v>35</v>
      </c>
      <c r="G206" s="411">
        <v>35</v>
      </c>
      <c r="H206" s="560">
        <v>35</v>
      </c>
      <c r="I206" s="560">
        <v>35</v>
      </c>
      <c r="J206" s="96"/>
      <c r="K206" s="96"/>
      <c r="L206" s="96"/>
      <c r="M206" s="96"/>
      <c r="N206" s="96"/>
      <c r="O206" s="96"/>
      <c r="P206" s="96"/>
      <c r="Q206" s="96"/>
      <c r="R206" s="378"/>
      <c r="S206" s="968"/>
      <c r="T206" s="189">
        <v>0</v>
      </c>
      <c r="U206" s="70">
        <v>9</v>
      </c>
      <c r="V206" s="70">
        <v>15</v>
      </c>
      <c r="W206" s="70"/>
      <c r="X206" s="70"/>
      <c r="Y206" s="70"/>
      <c r="Z206" s="70"/>
      <c r="AA206" s="70"/>
      <c r="AB206" s="70"/>
      <c r="AC206" s="70"/>
      <c r="AD206" s="70"/>
      <c r="AE206" s="70"/>
      <c r="AF206" s="968"/>
      <c r="AG206" s="1072" t="s">
        <v>324</v>
      </c>
      <c r="AH206" s="1032" t="s">
        <v>518</v>
      </c>
      <c r="AI206" s="1032" t="s">
        <v>303</v>
      </c>
      <c r="AJ206" s="1035" t="s">
        <v>503</v>
      </c>
      <c r="AK206" s="1032" t="s">
        <v>324</v>
      </c>
      <c r="AL206" s="1032" t="s">
        <v>303</v>
      </c>
      <c r="AM206" s="1032" t="s">
        <v>441</v>
      </c>
      <c r="AN206" s="1044">
        <v>153161.8413380105</v>
      </c>
      <c r="AO206" s="1044">
        <v>71660.553014322664</v>
      </c>
      <c r="AP206" s="1044">
        <v>81501.288323687855</v>
      </c>
      <c r="AQ206" s="1032" t="s">
        <v>303</v>
      </c>
      <c r="AR206" s="1041" t="s">
        <v>336</v>
      </c>
      <c r="AS206" s="1038">
        <v>153161.8413380105</v>
      </c>
      <c r="AT206" s="1041" t="s">
        <v>336</v>
      </c>
      <c r="AU206" s="1038">
        <v>153161.8413380105</v>
      </c>
      <c r="AV206" s="1041" t="s">
        <v>337</v>
      </c>
      <c r="AW206" s="1038">
        <v>153161.8413380105</v>
      </c>
      <c r="AX206" s="1044">
        <v>153161.8413380105</v>
      </c>
      <c r="AY206" s="1076"/>
    </row>
    <row r="207" spans="1:51" s="208" customFormat="1" ht="29.25" customHeight="1" thickBot="1">
      <c r="A207" s="1021"/>
      <c r="B207" s="1024"/>
      <c r="C207" s="1027"/>
      <c r="D207" s="142" t="s">
        <v>6</v>
      </c>
      <c r="E207" s="374">
        <v>5097362</v>
      </c>
      <c r="F207" s="374">
        <v>5097362</v>
      </c>
      <c r="G207" s="373">
        <v>5097362</v>
      </c>
      <c r="H207" s="376">
        <v>4828838</v>
      </c>
      <c r="I207" s="376">
        <v>4828838</v>
      </c>
      <c r="J207" s="96"/>
      <c r="K207" s="96"/>
      <c r="L207" s="96"/>
      <c r="M207" s="96"/>
      <c r="N207" s="96"/>
      <c r="O207" s="96"/>
      <c r="P207" s="96"/>
      <c r="Q207" s="96"/>
      <c r="R207" s="378"/>
      <c r="S207" s="969"/>
      <c r="T207" s="373">
        <v>0</v>
      </c>
      <c r="U207" s="70">
        <v>5318377</v>
      </c>
      <c r="V207" s="70">
        <v>10273602</v>
      </c>
      <c r="W207" s="190"/>
      <c r="X207" s="190"/>
      <c r="Y207" s="190"/>
      <c r="Z207" s="70"/>
      <c r="AA207" s="70"/>
      <c r="AB207" s="70"/>
      <c r="AC207" s="70"/>
      <c r="AD207" s="70"/>
      <c r="AE207" s="70"/>
      <c r="AF207" s="969"/>
      <c r="AG207" s="1073"/>
      <c r="AH207" s="1033"/>
      <c r="AI207" s="1033"/>
      <c r="AJ207" s="1036"/>
      <c r="AK207" s="1033"/>
      <c r="AL207" s="1033"/>
      <c r="AM207" s="1033"/>
      <c r="AN207" s="1045"/>
      <c r="AO207" s="1045"/>
      <c r="AP207" s="1045"/>
      <c r="AQ207" s="1033"/>
      <c r="AR207" s="1042"/>
      <c r="AS207" s="1039"/>
      <c r="AT207" s="1042"/>
      <c r="AU207" s="1039"/>
      <c r="AV207" s="1042"/>
      <c r="AW207" s="1039"/>
      <c r="AX207" s="1045"/>
      <c r="AY207" s="1076"/>
    </row>
    <row r="208" spans="1:51" s="208" customFormat="1" ht="29.25" customHeight="1" thickBot="1">
      <c r="A208" s="1021"/>
      <c r="B208" s="1024"/>
      <c r="C208" s="1027"/>
      <c r="D208" s="142" t="s">
        <v>68</v>
      </c>
      <c r="E208" s="146">
        <v>0</v>
      </c>
      <c r="F208" s="146">
        <v>0</v>
      </c>
      <c r="G208" s="145">
        <v>0</v>
      </c>
      <c r="H208" s="96">
        <v>0</v>
      </c>
      <c r="I208" s="96">
        <v>0</v>
      </c>
      <c r="J208" s="172"/>
      <c r="K208" s="172"/>
      <c r="L208" s="172"/>
      <c r="M208" s="96"/>
      <c r="N208" s="96"/>
      <c r="O208" s="96"/>
      <c r="P208" s="96"/>
      <c r="Q208" s="96"/>
      <c r="R208" s="378"/>
      <c r="S208" s="969"/>
      <c r="T208" s="191">
        <v>0</v>
      </c>
      <c r="U208" s="192">
        <v>0</v>
      </c>
      <c r="V208" s="192">
        <v>0</v>
      </c>
      <c r="W208" s="192"/>
      <c r="X208" s="192"/>
      <c r="Y208" s="192"/>
      <c r="Z208" s="192"/>
      <c r="AA208" s="192"/>
      <c r="AB208" s="192"/>
      <c r="AC208" s="192"/>
      <c r="AD208" s="192"/>
      <c r="AE208" s="192"/>
      <c r="AF208" s="969"/>
      <c r="AG208" s="1073"/>
      <c r="AH208" s="1033"/>
      <c r="AI208" s="1033"/>
      <c r="AJ208" s="1036"/>
      <c r="AK208" s="1033"/>
      <c r="AL208" s="1033"/>
      <c r="AM208" s="1033"/>
      <c r="AN208" s="1045"/>
      <c r="AO208" s="1045"/>
      <c r="AP208" s="1045"/>
      <c r="AQ208" s="1033"/>
      <c r="AR208" s="1042"/>
      <c r="AS208" s="1039"/>
      <c r="AT208" s="1042"/>
      <c r="AU208" s="1039"/>
      <c r="AV208" s="1042"/>
      <c r="AW208" s="1039"/>
      <c r="AX208" s="1045"/>
      <c r="AY208" s="1076"/>
    </row>
    <row r="209" spans="1:51" s="208" customFormat="1" ht="29.25" customHeight="1" thickBot="1">
      <c r="A209" s="1021"/>
      <c r="B209" s="1024"/>
      <c r="C209" s="1027"/>
      <c r="D209" s="142" t="s">
        <v>7</v>
      </c>
      <c r="E209" s="146">
        <v>1111530</v>
      </c>
      <c r="F209" s="146">
        <v>1111530</v>
      </c>
      <c r="G209" s="145">
        <v>1111530</v>
      </c>
      <c r="H209" s="96">
        <v>1111530</v>
      </c>
      <c r="I209" s="96">
        <v>1111530</v>
      </c>
      <c r="J209" s="172"/>
      <c r="K209" s="172"/>
      <c r="L209" s="172"/>
      <c r="M209" s="96"/>
      <c r="N209" s="96"/>
      <c r="O209" s="96"/>
      <c r="P209" s="96"/>
      <c r="Q209" s="96"/>
      <c r="R209" s="378"/>
      <c r="S209" s="969"/>
      <c r="T209" s="373">
        <v>407959</v>
      </c>
      <c r="U209" s="70">
        <v>893591</v>
      </c>
      <c r="V209" s="70">
        <v>1104877</v>
      </c>
      <c r="W209" s="192"/>
      <c r="X209" s="192"/>
      <c r="Y209" s="192"/>
      <c r="Z209" s="192"/>
      <c r="AA209" s="192"/>
      <c r="AB209" s="192"/>
      <c r="AC209" s="192"/>
      <c r="AD209" s="192"/>
      <c r="AE209" s="192"/>
      <c r="AF209" s="969"/>
      <c r="AG209" s="1073"/>
      <c r="AH209" s="1033"/>
      <c r="AI209" s="1033"/>
      <c r="AJ209" s="1036"/>
      <c r="AK209" s="1033"/>
      <c r="AL209" s="1033"/>
      <c r="AM209" s="1033"/>
      <c r="AN209" s="1045"/>
      <c r="AO209" s="1045"/>
      <c r="AP209" s="1045"/>
      <c r="AQ209" s="1033"/>
      <c r="AR209" s="1042"/>
      <c r="AS209" s="1039"/>
      <c r="AT209" s="1042"/>
      <c r="AU209" s="1039"/>
      <c r="AV209" s="1042"/>
      <c r="AW209" s="1039"/>
      <c r="AX209" s="1045"/>
      <c r="AY209" s="1076"/>
    </row>
    <row r="210" spans="1:51" s="208" customFormat="1" ht="29.25" customHeight="1" thickBot="1">
      <c r="A210" s="1021"/>
      <c r="B210" s="1024"/>
      <c r="C210" s="1027"/>
      <c r="D210" s="142" t="s">
        <v>69</v>
      </c>
      <c r="E210" s="174">
        <v>35</v>
      </c>
      <c r="F210" s="174">
        <v>35</v>
      </c>
      <c r="G210" s="173">
        <v>35</v>
      </c>
      <c r="H210" s="175">
        <v>35</v>
      </c>
      <c r="I210" s="175">
        <v>35</v>
      </c>
      <c r="J210" s="187"/>
      <c r="K210" s="187"/>
      <c r="L210" s="187"/>
      <c r="M210" s="175"/>
      <c r="N210" s="175"/>
      <c r="O210" s="175"/>
      <c r="P210" s="175"/>
      <c r="Q210" s="175"/>
      <c r="R210" s="379"/>
      <c r="S210" s="969"/>
      <c r="T210" s="668">
        <v>0</v>
      </c>
      <c r="U210" s="175">
        <v>9</v>
      </c>
      <c r="V210" s="175">
        <v>15</v>
      </c>
      <c r="W210" s="194"/>
      <c r="X210" s="194"/>
      <c r="Y210" s="194"/>
      <c r="Z210" s="175"/>
      <c r="AA210" s="175"/>
      <c r="AB210" s="175"/>
      <c r="AC210" s="175"/>
      <c r="AD210" s="175"/>
      <c r="AE210" s="175"/>
      <c r="AF210" s="969"/>
      <c r="AG210" s="1073"/>
      <c r="AH210" s="1033"/>
      <c r="AI210" s="1033"/>
      <c r="AJ210" s="1036"/>
      <c r="AK210" s="1033"/>
      <c r="AL210" s="1033"/>
      <c r="AM210" s="1033"/>
      <c r="AN210" s="1045"/>
      <c r="AO210" s="1045"/>
      <c r="AP210" s="1045"/>
      <c r="AQ210" s="1033"/>
      <c r="AR210" s="1042"/>
      <c r="AS210" s="1039"/>
      <c r="AT210" s="1042"/>
      <c r="AU210" s="1039"/>
      <c r="AV210" s="1042"/>
      <c r="AW210" s="1039"/>
      <c r="AX210" s="1045"/>
      <c r="AY210" s="1076"/>
    </row>
    <row r="211" spans="1:51" s="208" customFormat="1" ht="29.25" customHeight="1" thickBot="1">
      <c r="A211" s="1021"/>
      <c r="B211" s="1024"/>
      <c r="C211" s="1028"/>
      <c r="D211" s="295" t="s">
        <v>72</v>
      </c>
      <c r="E211" s="381">
        <v>6208892</v>
      </c>
      <c r="F211" s="381">
        <v>6208892</v>
      </c>
      <c r="G211" s="380">
        <v>6208892</v>
      </c>
      <c r="H211" s="382">
        <v>5940368</v>
      </c>
      <c r="I211" s="382">
        <v>5940368</v>
      </c>
      <c r="J211" s="297"/>
      <c r="K211" s="297"/>
      <c r="L211" s="297"/>
      <c r="M211" s="296"/>
      <c r="N211" s="296"/>
      <c r="O211" s="296"/>
      <c r="P211" s="296"/>
      <c r="Q211" s="296"/>
      <c r="R211" s="396"/>
      <c r="S211" s="970"/>
      <c r="T211" s="428">
        <v>407959</v>
      </c>
      <c r="U211" s="296">
        <v>6211968</v>
      </c>
      <c r="V211" s="296">
        <v>11378479</v>
      </c>
      <c r="W211" s="298"/>
      <c r="X211" s="298"/>
      <c r="Y211" s="298"/>
      <c r="Z211" s="296"/>
      <c r="AA211" s="296"/>
      <c r="AB211" s="296"/>
      <c r="AC211" s="296"/>
      <c r="AD211" s="296"/>
      <c r="AE211" s="296"/>
      <c r="AF211" s="970"/>
      <c r="AG211" s="1074"/>
      <c r="AH211" s="1034"/>
      <c r="AI211" s="1034"/>
      <c r="AJ211" s="1037"/>
      <c r="AK211" s="1034"/>
      <c r="AL211" s="1034"/>
      <c r="AM211" s="1034"/>
      <c r="AN211" s="1046"/>
      <c r="AO211" s="1046"/>
      <c r="AP211" s="1046"/>
      <c r="AQ211" s="1034"/>
      <c r="AR211" s="1043"/>
      <c r="AS211" s="1040"/>
      <c r="AT211" s="1043"/>
      <c r="AU211" s="1040"/>
      <c r="AV211" s="1043"/>
      <c r="AW211" s="1040"/>
      <c r="AX211" s="1046"/>
      <c r="AY211" s="1076"/>
    </row>
    <row r="212" spans="1:51" s="208" customFormat="1" ht="29.25" customHeight="1" thickBot="1">
      <c r="A212" s="1021"/>
      <c r="B212" s="1024"/>
      <c r="C212" s="1026" t="s">
        <v>325</v>
      </c>
      <c r="D212" s="141" t="s">
        <v>67</v>
      </c>
      <c r="E212" s="410">
        <v>132</v>
      </c>
      <c r="F212" s="410">
        <v>132</v>
      </c>
      <c r="G212" s="411">
        <v>132</v>
      </c>
      <c r="H212" s="560">
        <v>132</v>
      </c>
      <c r="I212" s="560">
        <v>132</v>
      </c>
      <c r="J212" s="96"/>
      <c r="K212" s="96"/>
      <c r="L212" s="96"/>
      <c r="M212" s="96"/>
      <c r="N212" s="96"/>
      <c r="O212" s="96"/>
      <c r="P212" s="96"/>
      <c r="Q212" s="96"/>
      <c r="R212" s="378"/>
      <c r="S212" s="968"/>
      <c r="T212" s="189">
        <v>0</v>
      </c>
      <c r="U212" s="70">
        <v>29</v>
      </c>
      <c r="V212" s="70">
        <v>31</v>
      </c>
      <c r="W212" s="70"/>
      <c r="X212" s="70"/>
      <c r="Y212" s="70"/>
      <c r="Z212" s="70"/>
      <c r="AA212" s="70"/>
      <c r="AB212" s="70"/>
      <c r="AC212" s="70"/>
      <c r="AD212" s="70"/>
      <c r="AE212" s="70"/>
      <c r="AF212" s="968"/>
      <c r="AG212" s="1072" t="s">
        <v>325</v>
      </c>
      <c r="AH212" s="1032" t="s">
        <v>467</v>
      </c>
      <c r="AI212" s="1032" t="s">
        <v>303</v>
      </c>
      <c r="AJ212" s="1035" t="s">
        <v>503</v>
      </c>
      <c r="AK212" s="1032" t="s">
        <v>325</v>
      </c>
      <c r="AL212" s="1032" t="s">
        <v>303</v>
      </c>
      <c r="AM212" s="1032" t="s">
        <v>441</v>
      </c>
      <c r="AN212" s="1044">
        <v>76648.842634579167</v>
      </c>
      <c r="AO212" s="1044">
        <v>37529.077001016514</v>
      </c>
      <c r="AP212" s="1044">
        <v>39119.76563356266</v>
      </c>
      <c r="AQ212" s="1032" t="s">
        <v>303</v>
      </c>
      <c r="AR212" s="1041" t="s">
        <v>336</v>
      </c>
      <c r="AS212" s="1038">
        <v>76648.842634579167</v>
      </c>
      <c r="AT212" s="1041" t="s">
        <v>336</v>
      </c>
      <c r="AU212" s="1038">
        <v>76648.842634579167</v>
      </c>
      <c r="AV212" s="1041" t="s">
        <v>337</v>
      </c>
      <c r="AW212" s="1038">
        <v>76648.842634579167</v>
      </c>
      <c r="AX212" s="1044">
        <v>76648.842634579167</v>
      </c>
      <c r="AY212" s="1076"/>
    </row>
    <row r="213" spans="1:51" s="208" customFormat="1" ht="29.25" customHeight="1" thickBot="1">
      <c r="A213" s="1021"/>
      <c r="B213" s="1024"/>
      <c r="C213" s="1027"/>
      <c r="D213" s="142" t="s">
        <v>6</v>
      </c>
      <c r="E213" s="374">
        <v>19082432</v>
      </c>
      <c r="F213" s="374">
        <v>19082432</v>
      </c>
      <c r="G213" s="373">
        <v>19082432</v>
      </c>
      <c r="H213" s="376">
        <v>18077189</v>
      </c>
      <c r="I213" s="376">
        <v>18077189</v>
      </c>
      <c r="J213" s="96"/>
      <c r="K213" s="96"/>
      <c r="L213" s="96"/>
      <c r="M213" s="96"/>
      <c r="N213" s="96"/>
      <c r="O213" s="96"/>
      <c r="P213" s="96"/>
      <c r="Q213" s="96"/>
      <c r="R213" s="378"/>
      <c r="S213" s="969"/>
      <c r="T213" s="373">
        <v>0</v>
      </c>
      <c r="U213" s="70">
        <v>17136993</v>
      </c>
      <c r="V213" s="70">
        <v>21232111</v>
      </c>
      <c r="W213" s="190"/>
      <c r="X213" s="190"/>
      <c r="Y213" s="190"/>
      <c r="Z213" s="70"/>
      <c r="AA213" s="70"/>
      <c r="AB213" s="70"/>
      <c r="AC213" s="70"/>
      <c r="AD213" s="70"/>
      <c r="AE213" s="70"/>
      <c r="AF213" s="969"/>
      <c r="AG213" s="1073"/>
      <c r="AH213" s="1033"/>
      <c r="AI213" s="1033"/>
      <c r="AJ213" s="1036"/>
      <c r="AK213" s="1033"/>
      <c r="AL213" s="1033"/>
      <c r="AM213" s="1033"/>
      <c r="AN213" s="1045"/>
      <c r="AO213" s="1045"/>
      <c r="AP213" s="1045"/>
      <c r="AQ213" s="1033"/>
      <c r="AR213" s="1042"/>
      <c r="AS213" s="1039"/>
      <c r="AT213" s="1042"/>
      <c r="AU213" s="1039"/>
      <c r="AV213" s="1042"/>
      <c r="AW213" s="1039"/>
      <c r="AX213" s="1045"/>
      <c r="AY213" s="1076"/>
    </row>
    <row r="214" spans="1:51" s="208" customFormat="1" ht="29.25" customHeight="1" thickBot="1">
      <c r="A214" s="1021"/>
      <c r="B214" s="1024"/>
      <c r="C214" s="1027"/>
      <c r="D214" s="142" t="s">
        <v>68</v>
      </c>
      <c r="E214" s="146">
        <v>0</v>
      </c>
      <c r="F214" s="146">
        <v>0</v>
      </c>
      <c r="G214" s="145">
        <v>0</v>
      </c>
      <c r="H214" s="96">
        <v>0</v>
      </c>
      <c r="I214" s="96">
        <v>0</v>
      </c>
      <c r="J214" s="172"/>
      <c r="K214" s="172"/>
      <c r="L214" s="172"/>
      <c r="M214" s="96"/>
      <c r="N214" s="96"/>
      <c r="O214" s="96"/>
      <c r="P214" s="96"/>
      <c r="Q214" s="96"/>
      <c r="R214" s="378"/>
      <c r="S214" s="969"/>
      <c r="T214" s="191">
        <v>0</v>
      </c>
      <c r="U214" s="192">
        <v>0</v>
      </c>
      <c r="V214" s="192">
        <v>0</v>
      </c>
      <c r="W214" s="192"/>
      <c r="X214" s="192"/>
      <c r="Y214" s="192"/>
      <c r="Z214" s="192"/>
      <c r="AA214" s="192"/>
      <c r="AB214" s="192"/>
      <c r="AC214" s="192"/>
      <c r="AD214" s="192"/>
      <c r="AE214" s="192"/>
      <c r="AF214" s="969"/>
      <c r="AG214" s="1073"/>
      <c r="AH214" s="1033"/>
      <c r="AI214" s="1033"/>
      <c r="AJ214" s="1036"/>
      <c r="AK214" s="1033"/>
      <c r="AL214" s="1033"/>
      <c r="AM214" s="1033"/>
      <c r="AN214" s="1045"/>
      <c r="AO214" s="1045"/>
      <c r="AP214" s="1045"/>
      <c r="AQ214" s="1033"/>
      <c r="AR214" s="1042"/>
      <c r="AS214" s="1039"/>
      <c r="AT214" s="1042"/>
      <c r="AU214" s="1039"/>
      <c r="AV214" s="1042"/>
      <c r="AW214" s="1039"/>
      <c r="AX214" s="1045"/>
      <c r="AY214" s="1076"/>
    </row>
    <row r="215" spans="1:51" s="208" customFormat="1" ht="29.25" customHeight="1" thickBot="1">
      <c r="A215" s="1021"/>
      <c r="B215" s="1024"/>
      <c r="C215" s="1027"/>
      <c r="D215" s="142" t="s">
        <v>7</v>
      </c>
      <c r="E215" s="146">
        <v>3228729</v>
      </c>
      <c r="F215" s="146">
        <v>3228729</v>
      </c>
      <c r="G215" s="145">
        <v>3228729</v>
      </c>
      <c r="H215" s="96">
        <v>3228729</v>
      </c>
      <c r="I215" s="96">
        <v>3228729</v>
      </c>
      <c r="J215" s="172"/>
      <c r="K215" s="172"/>
      <c r="L215" s="172"/>
      <c r="M215" s="96"/>
      <c r="N215" s="96"/>
      <c r="O215" s="96"/>
      <c r="P215" s="96"/>
      <c r="Q215" s="96"/>
      <c r="R215" s="378"/>
      <c r="S215" s="969"/>
      <c r="T215" s="373">
        <v>1185022</v>
      </c>
      <c r="U215" s="70">
        <v>2595668</v>
      </c>
      <c r="V215" s="70">
        <v>3209403</v>
      </c>
      <c r="W215" s="192"/>
      <c r="X215" s="192"/>
      <c r="Y215" s="192"/>
      <c r="Z215" s="192"/>
      <c r="AA215" s="192"/>
      <c r="AB215" s="192"/>
      <c r="AC215" s="192"/>
      <c r="AD215" s="192"/>
      <c r="AE215" s="192"/>
      <c r="AF215" s="969"/>
      <c r="AG215" s="1073"/>
      <c r="AH215" s="1033"/>
      <c r="AI215" s="1033"/>
      <c r="AJ215" s="1036"/>
      <c r="AK215" s="1033"/>
      <c r="AL215" s="1033"/>
      <c r="AM215" s="1033"/>
      <c r="AN215" s="1045"/>
      <c r="AO215" s="1045"/>
      <c r="AP215" s="1045"/>
      <c r="AQ215" s="1033"/>
      <c r="AR215" s="1042"/>
      <c r="AS215" s="1039"/>
      <c r="AT215" s="1042"/>
      <c r="AU215" s="1039"/>
      <c r="AV215" s="1042"/>
      <c r="AW215" s="1039"/>
      <c r="AX215" s="1045"/>
      <c r="AY215" s="1076"/>
    </row>
    <row r="216" spans="1:51" s="208" customFormat="1" ht="29.25" customHeight="1" thickBot="1">
      <c r="A216" s="1021"/>
      <c r="B216" s="1024"/>
      <c r="C216" s="1027"/>
      <c r="D216" s="142" t="s">
        <v>69</v>
      </c>
      <c r="E216" s="174">
        <v>132</v>
      </c>
      <c r="F216" s="174">
        <v>132</v>
      </c>
      <c r="G216" s="173">
        <v>132</v>
      </c>
      <c r="H216" s="175">
        <v>132</v>
      </c>
      <c r="I216" s="175">
        <v>132</v>
      </c>
      <c r="J216" s="187"/>
      <c r="K216" s="187"/>
      <c r="L216" s="187"/>
      <c r="M216" s="175"/>
      <c r="N216" s="175"/>
      <c r="O216" s="175"/>
      <c r="P216" s="175"/>
      <c r="Q216" s="175"/>
      <c r="R216" s="379"/>
      <c r="S216" s="969"/>
      <c r="T216" s="668">
        <v>0</v>
      </c>
      <c r="U216" s="175">
        <v>29</v>
      </c>
      <c r="V216" s="175">
        <v>31</v>
      </c>
      <c r="W216" s="194"/>
      <c r="X216" s="194"/>
      <c r="Y216" s="194"/>
      <c r="Z216" s="175"/>
      <c r="AA216" s="175"/>
      <c r="AB216" s="175"/>
      <c r="AC216" s="175"/>
      <c r="AD216" s="175"/>
      <c r="AE216" s="175"/>
      <c r="AF216" s="969"/>
      <c r="AG216" s="1073"/>
      <c r="AH216" s="1033"/>
      <c r="AI216" s="1033"/>
      <c r="AJ216" s="1036"/>
      <c r="AK216" s="1033"/>
      <c r="AL216" s="1033"/>
      <c r="AM216" s="1033"/>
      <c r="AN216" s="1045"/>
      <c r="AO216" s="1045"/>
      <c r="AP216" s="1045"/>
      <c r="AQ216" s="1033"/>
      <c r="AR216" s="1042"/>
      <c r="AS216" s="1039"/>
      <c r="AT216" s="1042"/>
      <c r="AU216" s="1039"/>
      <c r="AV216" s="1042"/>
      <c r="AW216" s="1039"/>
      <c r="AX216" s="1045"/>
      <c r="AY216" s="1076"/>
    </row>
    <row r="217" spans="1:51" s="208" customFormat="1" ht="29.25" customHeight="1" thickBot="1">
      <c r="A217" s="1021"/>
      <c r="B217" s="1024"/>
      <c r="C217" s="1028"/>
      <c r="D217" s="295" t="s">
        <v>72</v>
      </c>
      <c r="E217" s="381">
        <v>22311161</v>
      </c>
      <c r="F217" s="381">
        <v>22311161</v>
      </c>
      <c r="G217" s="380">
        <v>22311161</v>
      </c>
      <c r="H217" s="382">
        <v>21305918</v>
      </c>
      <c r="I217" s="382">
        <v>21305918</v>
      </c>
      <c r="J217" s="297"/>
      <c r="K217" s="297"/>
      <c r="L217" s="297"/>
      <c r="M217" s="296"/>
      <c r="N217" s="296"/>
      <c r="O217" s="296"/>
      <c r="P217" s="296"/>
      <c r="Q217" s="296"/>
      <c r="R217" s="396"/>
      <c r="S217" s="970"/>
      <c r="T217" s="428">
        <v>1185022</v>
      </c>
      <c r="U217" s="296">
        <v>19732661</v>
      </c>
      <c r="V217" s="296">
        <v>24441514</v>
      </c>
      <c r="W217" s="298"/>
      <c r="X217" s="298"/>
      <c r="Y217" s="298"/>
      <c r="Z217" s="296"/>
      <c r="AA217" s="296"/>
      <c r="AB217" s="296"/>
      <c r="AC217" s="296"/>
      <c r="AD217" s="296"/>
      <c r="AE217" s="296"/>
      <c r="AF217" s="970"/>
      <c r="AG217" s="1074"/>
      <c r="AH217" s="1034"/>
      <c r="AI217" s="1034"/>
      <c r="AJ217" s="1037"/>
      <c r="AK217" s="1034"/>
      <c r="AL217" s="1034"/>
      <c r="AM217" s="1034"/>
      <c r="AN217" s="1046"/>
      <c r="AO217" s="1046"/>
      <c r="AP217" s="1046"/>
      <c r="AQ217" s="1034"/>
      <c r="AR217" s="1043"/>
      <c r="AS217" s="1040"/>
      <c r="AT217" s="1043"/>
      <c r="AU217" s="1040"/>
      <c r="AV217" s="1043"/>
      <c r="AW217" s="1040"/>
      <c r="AX217" s="1046"/>
      <c r="AY217" s="1076"/>
    </row>
    <row r="218" spans="1:51" s="208" customFormat="1" ht="29.25" customHeight="1" thickBot="1">
      <c r="A218" s="1021"/>
      <c r="B218" s="1024"/>
      <c r="C218" s="1026" t="s">
        <v>326</v>
      </c>
      <c r="D218" s="141" t="s">
        <v>67</v>
      </c>
      <c r="E218" s="410">
        <v>28</v>
      </c>
      <c r="F218" s="410">
        <v>28</v>
      </c>
      <c r="G218" s="411">
        <v>28</v>
      </c>
      <c r="H218" s="560">
        <v>28</v>
      </c>
      <c r="I218" s="560">
        <v>28</v>
      </c>
      <c r="J218" s="96"/>
      <c r="K218" s="96"/>
      <c r="L218" s="96"/>
      <c r="M218" s="96"/>
      <c r="N218" s="96"/>
      <c r="O218" s="96"/>
      <c r="P218" s="96"/>
      <c r="Q218" s="96"/>
      <c r="R218" s="378"/>
      <c r="S218" s="968"/>
      <c r="T218" s="189">
        <v>0</v>
      </c>
      <c r="U218" s="70">
        <v>1</v>
      </c>
      <c r="V218" s="70">
        <v>5</v>
      </c>
      <c r="W218" s="70"/>
      <c r="X218" s="70"/>
      <c r="Y218" s="70"/>
      <c r="Z218" s="70"/>
      <c r="AA218" s="70"/>
      <c r="AB218" s="70"/>
      <c r="AC218" s="70"/>
      <c r="AD218" s="70"/>
      <c r="AE218" s="70"/>
      <c r="AF218" s="968"/>
      <c r="AG218" s="1072" t="s">
        <v>326</v>
      </c>
      <c r="AH218" s="1032" t="s">
        <v>468</v>
      </c>
      <c r="AI218" s="1032" t="s">
        <v>303</v>
      </c>
      <c r="AJ218" s="1035" t="s">
        <v>503</v>
      </c>
      <c r="AK218" s="1032" t="s">
        <v>326</v>
      </c>
      <c r="AL218" s="1032" t="s">
        <v>303</v>
      </c>
      <c r="AM218" s="1032" t="s">
        <v>441</v>
      </c>
      <c r="AN218" s="1044">
        <v>83774.075926396676</v>
      </c>
      <c r="AO218" s="1044">
        <v>40067.78068112809</v>
      </c>
      <c r="AP218" s="1044">
        <v>43706.295245268586</v>
      </c>
      <c r="AQ218" s="1032" t="s">
        <v>303</v>
      </c>
      <c r="AR218" s="1041" t="s">
        <v>336</v>
      </c>
      <c r="AS218" s="1038">
        <v>83774.075926396676</v>
      </c>
      <c r="AT218" s="1041" t="s">
        <v>336</v>
      </c>
      <c r="AU218" s="1038">
        <v>83774.075926396676</v>
      </c>
      <c r="AV218" s="1041" t="s">
        <v>337</v>
      </c>
      <c r="AW218" s="1038">
        <v>83774.075926396676</v>
      </c>
      <c r="AX218" s="1044">
        <v>83774.075926396676</v>
      </c>
      <c r="AY218" s="1076"/>
    </row>
    <row r="219" spans="1:51" s="208" customFormat="1" ht="29.25" customHeight="1" thickBot="1">
      <c r="A219" s="1021"/>
      <c r="B219" s="1024"/>
      <c r="C219" s="1027"/>
      <c r="D219" s="142" t="s">
        <v>6</v>
      </c>
      <c r="E219" s="374">
        <v>4117100</v>
      </c>
      <c r="F219" s="374">
        <v>4117100</v>
      </c>
      <c r="G219" s="373">
        <v>4117100</v>
      </c>
      <c r="H219" s="376">
        <v>3900215</v>
      </c>
      <c r="I219" s="376">
        <v>3900215</v>
      </c>
      <c r="J219" s="96"/>
      <c r="K219" s="96"/>
      <c r="L219" s="96"/>
      <c r="M219" s="96"/>
      <c r="N219" s="96"/>
      <c r="O219" s="96"/>
      <c r="P219" s="96"/>
      <c r="Q219" s="96"/>
      <c r="R219" s="378"/>
      <c r="S219" s="969"/>
      <c r="T219" s="373">
        <v>0</v>
      </c>
      <c r="U219" s="70">
        <v>590931</v>
      </c>
      <c r="V219" s="70">
        <v>3424534</v>
      </c>
      <c r="W219" s="190"/>
      <c r="X219" s="190"/>
      <c r="Y219" s="190"/>
      <c r="Z219" s="70"/>
      <c r="AA219" s="70"/>
      <c r="AB219" s="70"/>
      <c r="AC219" s="70"/>
      <c r="AD219" s="70"/>
      <c r="AE219" s="70"/>
      <c r="AF219" s="969"/>
      <c r="AG219" s="1073"/>
      <c r="AH219" s="1033"/>
      <c r="AI219" s="1033"/>
      <c r="AJ219" s="1036"/>
      <c r="AK219" s="1033"/>
      <c r="AL219" s="1033"/>
      <c r="AM219" s="1033"/>
      <c r="AN219" s="1045"/>
      <c r="AO219" s="1045"/>
      <c r="AP219" s="1045"/>
      <c r="AQ219" s="1033"/>
      <c r="AR219" s="1042"/>
      <c r="AS219" s="1039"/>
      <c r="AT219" s="1042"/>
      <c r="AU219" s="1039"/>
      <c r="AV219" s="1042"/>
      <c r="AW219" s="1039"/>
      <c r="AX219" s="1045"/>
      <c r="AY219" s="1076"/>
    </row>
    <row r="220" spans="1:51" s="208" customFormat="1" ht="29.25" customHeight="1" thickBot="1">
      <c r="A220" s="1021"/>
      <c r="B220" s="1024"/>
      <c r="C220" s="1027"/>
      <c r="D220" s="142" t="s">
        <v>68</v>
      </c>
      <c r="E220" s="146">
        <v>0</v>
      </c>
      <c r="F220" s="146">
        <v>0</v>
      </c>
      <c r="G220" s="145">
        <v>0</v>
      </c>
      <c r="H220" s="96">
        <v>0</v>
      </c>
      <c r="I220" s="96">
        <v>0</v>
      </c>
      <c r="J220" s="172"/>
      <c r="K220" s="172"/>
      <c r="L220" s="172"/>
      <c r="M220" s="96"/>
      <c r="N220" s="96"/>
      <c r="O220" s="96"/>
      <c r="P220" s="96"/>
      <c r="Q220" s="96"/>
      <c r="R220" s="378"/>
      <c r="S220" s="969"/>
      <c r="T220" s="191">
        <v>0</v>
      </c>
      <c r="U220" s="192">
        <v>0</v>
      </c>
      <c r="V220" s="192">
        <v>0</v>
      </c>
      <c r="W220" s="192"/>
      <c r="X220" s="192"/>
      <c r="Y220" s="192"/>
      <c r="Z220" s="192"/>
      <c r="AA220" s="192"/>
      <c r="AB220" s="192"/>
      <c r="AC220" s="192"/>
      <c r="AD220" s="192"/>
      <c r="AE220" s="192"/>
      <c r="AF220" s="969"/>
      <c r="AG220" s="1073"/>
      <c r="AH220" s="1033"/>
      <c r="AI220" s="1033"/>
      <c r="AJ220" s="1036"/>
      <c r="AK220" s="1033"/>
      <c r="AL220" s="1033"/>
      <c r="AM220" s="1033"/>
      <c r="AN220" s="1045"/>
      <c r="AO220" s="1045"/>
      <c r="AP220" s="1045"/>
      <c r="AQ220" s="1033"/>
      <c r="AR220" s="1042"/>
      <c r="AS220" s="1039"/>
      <c r="AT220" s="1042"/>
      <c r="AU220" s="1039"/>
      <c r="AV220" s="1042"/>
      <c r="AW220" s="1039"/>
      <c r="AX220" s="1045"/>
      <c r="AY220" s="1076"/>
    </row>
    <row r="221" spans="1:51" s="208" customFormat="1" ht="29.25" customHeight="1" thickBot="1">
      <c r="A221" s="1021"/>
      <c r="B221" s="1024"/>
      <c r="C221" s="1027"/>
      <c r="D221" s="142" t="s">
        <v>7</v>
      </c>
      <c r="E221" s="146">
        <v>635160</v>
      </c>
      <c r="F221" s="146">
        <v>635160</v>
      </c>
      <c r="G221" s="145">
        <v>635160</v>
      </c>
      <c r="H221" s="96">
        <v>635160</v>
      </c>
      <c r="I221" s="96">
        <v>635160</v>
      </c>
      <c r="J221" s="172"/>
      <c r="K221" s="172"/>
      <c r="L221" s="172"/>
      <c r="M221" s="96"/>
      <c r="N221" s="96"/>
      <c r="O221" s="96"/>
      <c r="P221" s="96"/>
      <c r="Q221" s="96"/>
      <c r="R221" s="378"/>
      <c r="S221" s="969"/>
      <c r="T221" s="373">
        <v>233119</v>
      </c>
      <c r="U221" s="70">
        <v>510623</v>
      </c>
      <c r="V221" s="70">
        <v>631358</v>
      </c>
      <c r="W221" s="192"/>
      <c r="X221" s="192"/>
      <c r="Y221" s="192"/>
      <c r="Z221" s="192"/>
      <c r="AA221" s="192"/>
      <c r="AB221" s="192"/>
      <c r="AC221" s="192"/>
      <c r="AD221" s="192"/>
      <c r="AE221" s="192"/>
      <c r="AF221" s="969"/>
      <c r="AG221" s="1073"/>
      <c r="AH221" s="1033"/>
      <c r="AI221" s="1033"/>
      <c r="AJ221" s="1036"/>
      <c r="AK221" s="1033"/>
      <c r="AL221" s="1033"/>
      <c r="AM221" s="1033"/>
      <c r="AN221" s="1045"/>
      <c r="AO221" s="1045"/>
      <c r="AP221" s="1045"/>
      <c r="AQ221" s="1033"/>
      <c r="AR221" s="1042"/>
      <c r="AS221" s="1039"/>
      <c r="AT221" s="1042"/>
      <c r="AU221" s="1039"/>
      <c r="AV221" s="1042"/>
      <c r="AW221" s="1039"/>
      <c r="AX221" s="1045"/>
      <c r="AY221" s="1076"/>
    </row>
    <row r="222" spans="1:51" s="208" customFormat="1" ht="29.25" customHeight="1" thickBot="1">
      <c r="A222" s="1021"/>
      <c r="B222" s="1024"/>
      <c r="C222" s="1027"/>
      <c r="D222" s="142" t="s">
        <v>69</v>
      </c>
      <c r="E222" s="174">
        <v>28</v>
      </c>
      <c r="F222" s="174">
        <v>28</v>
      </c>
      <c r="G222" s="173">
        <v>28</v>
      </c>
      <c r="H222" s="175">
        <v>28</v>
      </c>
      <c r="I222" s="175">
        <v>28</v>
      </c>
      <c r="J222" s="187"/>
      <c r="K222" s="187"/>
      <c r="L222" s="187"/>
      <c r="M222" s="175"/>
      <c r="N222" s="175"/>
      <c r="O222" s="175"/>
      <c r="P222" s="175"/>
      <c r="Q222" s="175"/>
      <c r="R222" s="379"/>
      <c r="S222" s="969"/>
      <c r="T222" s="668">
        <v>0</v>
      </c>
      <c r="U222" s="175">
        <v>1</v>
      </c>
      <c r="V222" s="175">
        <v>5</v>
      </c>
      <c r="W222" s="194"/>
      <c r="X222" s="194"/>
      <c r="Y222" s="194"/>
      <c r="Z222" s="175"/>
      <c r="AA222" s="175"/>
      <c r="AB222" s="175"/>
      <c r="AC222" s="175"/>
      <c r="AD222" s="175"/>
      <c r="AE222" s="175"/>
      <c r="AF222" s="969"/>
      <c r="AG222" s="1073"/>
      <c r="AH222" s="1033"/>
      <c r="AI222" s="1033"/>
      <c r="AJ222" s="1036"/>
      <c r="AK222" s="1033"/>
      <c r="AL222" s="1033"/>
      <c r="AM222" s="1033"/>
      <c r="AN222" s="1045"/>
      <c r="AO222" s="1045"/>
      <c r="AP222" s="1045"/>
      <c r="AQ222" s="1033"/>
      <c r="AR222" s="1042"/>
      <c r="AS222" s="1039"/>
      <c r="AT222" s="1042"/>
      <c r="AU222" s="1039"/>
      <c r="AV222" s="1042"/>
      <c r="AW222" s="1039"/>
      <c r="AX222" s="1045"/>
      <c r="AY222" s="1076"/>
    </row>
    <row r="223" spans="1:51" s="208" customFormat="1" ht="29.25" customHeight="1" thickBot="1">
      <c r="A223" s="1021"/>
      <c r="B223" s="1024"/>
      <c r="C223" s="1028"/>
      <c r="D223" s="295" t="s">
        <v>72</v>
      </c>
      <c r="E223" s="381">
        <v>4752260</v>
      </c>
      <c r="F223" s="381">
        <v>4752260</v>
      </c>
      <c r="G223" s="380">
        <v>4752260</v>
      </c>
      <c r="H223" s="382">
        <v>4535375</v>
      </c>
      <c r="I223" s="382">
        <v>4535375</v>
      </c>
      <c r="J223" s="297"/>
      <c r="K223" s="297"/>
      <c r="L223" s="297"/>
      <c r="M223" s="296"/>
      <c r="N223" s="296"/>
      <c r="O223" s="296"/>
      <c r="P223" s="296"/>
      <c r="Q223" s="296"/>
      <c r="R223" s="396"/>
      <c r="S223" s="970"/>
      <c r="T223" s="428">
        <v>233119</v>
      </c>
      <c r="U223" s="296">
        <v>1101554</v>
      </c>
      <c r="V223" s="296">
        <v>4055892</v>
      </c>
      <c r="W223" s="298"/>
      <c r="X223" s="298"/>
      <c r="Y223" s="298"/>
      <c r="Z223" s="296"/>
      <c r="AA223" s="296"/>
      <c r="AB223" s="296"/>
      <c r="AC223" s="296"/>
      <c r="AD223" s="296"/>
      <c r="AE223" s="296"/>
      <c r="AF223" s="970"/>
      <c r="AG223" s="1074"/>
      <c r="AH223" s="1034"/>
      <c r="AI223" s="1034"/>
      <c r="AJ223" s="1037"/>
      <c r="AK223" s="1034"/>
      <c r="AL223" s="1034"/>
      <c r="AM223" s="1034"/>
      <c r="AN223" s="1046"/>
      <c r="AO223" s="1046"/>
      <c r="AP223" s="1046"/>
      <c r="AQ223" s="1034"/>
      <c r="AR223" s="1043"/>
      <c r="AS223" s="1040"/>
      <c r="AT223" s="1043"/>
      <c r="AU223" s="1040"/>
      <c r="AV223" s="1043"/>
      <c r="AW223" s="1040"/>
      <c r="AX223" s="1046"/>
      <c r="AY223" s="1076"/>
    </row>
    <row r="224" spans="1:51" s="208" customFormat="1" ht="29.25" customHeight="1" thickBot="1">
      <c r="A224" s="1021"/>
      <c r="B224" s="1024"/>
      <c r="C224" s="1026" t="s">
        <v>327</v>
      </c>
      <c r="D224" s="141" t="s">
        <v>67</v>
      </c>
      <c r="E224" s="410">
        <v>158</v>
      </c>
      <c r="F224" s="410">
        <v>158</v>
      </c>
      <c r="G224" s="411">
        <v>158</v>
      </c>
      <c r="H224" s="560">
        <v>158</v>
      </c>
      <c r="I224" s="560">
        <v>158</v>
      </c>
      <c r="J224" s="96"/>
      <c r="K224" s="96"/>
      <c r="L224" s="96"/>
      <c r="M224" s="96"/>
      <c r="N224" s="96"/>
      <c r="O224" s="96"/>
      <c r="P224" s="96"/>
      <c r="Q224" s="96"/>
      <c r="R224" s="378"/>
      <c r="S224" s="968"/>
      <c r="T224" s="189">
        <v>0</v>
      </c>
      <c r="U224" s="70">
        <v>18</v>
      </c>
      <c r="V224" s="70">
        <v>28</v>
      </c>
      <c r="W224" s="70"/>
      <c r="X224" s="70"/>
      <c r="Y224" s="70"/>
      <c r="Z224" s="70"/>
      <c r="AA224" s="70"/>
      <c r="AB224" s="70"/>
      <c r="AC224" s="70"/>
      <c r="AD224" s="70"/>
      <c r="AE224" s="70"/>
      <c r="AF224" s="968"/>
      <c r="AG224" s="1072" t="s">
        <v>327</v>
      </c>
      <c r="AH224" s="1032" t="s">
        <v>519</v>
      </c>
      <c r="AI224" s="1032" t="s">
        <v>303</v>
      </c>
      <c r="AJ224" s="1035" t="s">
        <v>503</v>
      </c>
      <c r="AK224" s="1032" t="s">
        <v>327</v>
      </c>
      <c r="AL224" s="1032" t="s">
        <v>303</v>
      </c>
      <c r="AM224" s="1032" t="s">
        <v>441</v>
      </c>
      <c r="AN224" s="1044">
        <v>254468.54850706516</v>
      </c>
      <c r="AO224" s="1044">
        <v>120116.09417690006</v>
      </c>
      <c r="AP224" s="1044">
        <v>134352.45433016508</v>
      </c>
      <c r="AQ224" s="1032" t="s">
        <v>303</v>
      </c>
      <c r="AR224" s="1041" t="s">
        <v>336</v>
      </c>
      <c r="AS224" s="1038">
        <v>254468.54850706516</v>
      </c>
      <c r="AT224" s="1041" t="s">
        <v>336</v>
      </c>
      <c r="AU224" s="1038">
        <v>254468.54850706516</v>
      </c>
      <c r="AV224" s="1041" t="s">
        <v>337</v>
      </c>
      <c r="AW224" s="1038">
        <v>254468.54850706516</v>
      </c>
      <c r="AX224" s="1044">
        <v>254468.54850706516</v>
      </c>
      <c r="AY224" s="1076"/>
    </row>
    <row r="225" spans="1:51" s="208" customFormat="1" ht="29.25" customHeight="1" thickBot="1">
      <c r="A225" s="1021"/>
      <c r="B225" s="1024"/>
      <c r="C225" s="1027"/>
      <c r="D225" s="142" t="s">
        <v>6</v>
      </c>
      <c r="E225" s="374">
        <v>22938129</v>
      </c>
      <c r="F225" s="374">
        <v>22938129</v>
      </c>
      <c r="G225" s="373">
        <v>22938129</v>
      </c>
      <c r="H225" s="376">
        <v>21729772</v>
      </c>
      <c r="I225" s="376">
        <v>21729772</v>
      </c>
      <c r="J225" s="96"/>
      <c r="K225" s="96"/>
      <c r="L225" s="96"/>
      <c r="M225" s="96"/>
      <c r="N225" s="96"/>
      <c r="O225" s="96"/>
      <c r="P225" s="96"/>
      <c r="Q225" s="96"/>
      <c r="R225" s="378"/>
      <c r="S225" s="969"/>
      <c r="T225" s="373">
        <v>0</v>
      </c>
      <c r="U225" s="70">
        <v>10636754</v>
      </c>
      <c r="V225" s="70">
        <v>19177391</v>
      </c>
      <c r="W225" s="190"/>
      <c r="X225" s="190"/>
      <c r="Y225" s="190"/>
      <c r="Z225" s="70"/>
      <c r="AA225" s="70"/>
      <c r="AB225" s="70"/>
      <c r="AC225" s="70"/>
      <c r="AD225" s="70"/>
      <c r="AE225" s="70"/>
      <c r="AF225" s="969"/>
      <c r="AG225" s="1073"/>
      <c r="AH225" s="1033"/>
      <c r="AI225" s="1033"/>
      <c r="AJ225" s="1036"/>
      <c r="AK225" s="1033"/>
      <c r="AL225" s="1033"/>
      <c r="AM225" s="1033"/>
      <c r="AN225" s="1045"/>
      <c r="AO225" s="1045"/>
      <c r="AP225" s="1045"/>
      <c r="AQ225" s="1033"/>
      <c r="AR225" s="1042"/>
      <c r="AS225" s="1039"/>
      <c r="AT225" s="1042"/>
      <c r="AU225" s="1039"/>
      <c r="AV225" s="1042"/>
      <c r="AW225" s="1039"/>
      <c r="AX225" s="1045"/>
      <c r="AY225" s="1076"/>
    </row>
    <row r="226" spans="1:51" s="208" customFormat="1" ht="29.25" customHeight="1" thickBot="1">
      <c r="A226" s="1021"/>
      <c r="B226" s="1024"/>
      <c r="C226" s="1027"/>
      <c r="D226" s="142" t="s">
        <v>68</v>
      </c>
      <c r="E226" s="146">
        <v>0</v>
      </c>
      <c r="F226" s="146">
        <v>0</v>
      </c>
      <c r="G226" s="145">
        <v>0</v>
      </c>
      <c r="H226" s="96">
        <v>0</v>
      </c>
      <c r="I226" s="96">
        <v>0</v>
      </c>
      <c r="J226" s="172"/>
      <c r="K226" s="172"/>
      <c r="L226" s="172"/>
      <c r="M226" s="96"/>
      <c r="N226" s="96"/>
      <c r="O226" s="96"/>
      <c r="P226" s="96"/>
      <c r="Q226" s="96"/>
      <c r="R226" s="378"/>
      <c r="S226" s="969"/>
      <c r="T226" s="191">
        <v>0</v>
      </c>
      <c r="U226" s="192">
        <v>0</v>
      </c>
      <c r="V226" s="192">
        <v>0</v>
      </c>
      <c r="W226" s="192"/>
      <c r="X226" s="192"/>
      <c r="Y226" s="192"/>
      <c r="Z226" s="192"/>
      <c r="AA226" s="192"/>
      <c r="AB226" s="192"/>
      <c r="AC226" s="192"/>
      <c r="AD226" s="192"/>
      <c r="AE226" s="192"/>
      <c r="AF226" s="969"/>
      <c r="AG226" s="1073"/>
      <c r="AH226" s="1033"/>
      <c r="AI226" s="1033"/>
      <c r="AJ226" s="1036"/>
      <c r="AK226" s="1033"/>
      <c r="AL226" s="1033"/>
      <c r="AM226" s="1033"/>
      <c r="AN226" s="1045"/>
      <c r="AO226" s="1045"/>
      <c r="AP226" s="1045"/>
      <c r="AQ226" s="1033"/>
      <c r="AR226" s="1042"/>
      <c r="AS226" s="1039"/>
      <c r="AT226" s="1042"/>
      <c r="AU226" s="1039"/>
      <c r="AV226" s="1042"/>
      <c r="AW226" s="1039"/>
      <c r="AX226" s="1045"/>
      <c r="AY226" s="1076"/>
    </row>
    <row r="227" spans="1:51" s="208" customFormat="1" ht="29.25" customHeight="1" thickBot="1">
      <c r="A227" s="1021"/>
      <c r="B227" s="1024"/>
      <c r="C227" s="1027"/>
      <c r="D227" s="142" t="s">
        <v>7</v>
      </c>
      <c r="E227" s="146">
        <v>3810959</v>
      </c>
      <c r="F227" s="146">
        <v>3810959</v>
      </c>
      <c r="G227" s="145">
        <v>3810959</v>
      </c>
      <c r="H227" s="96">
        <v>3810959</v>
      </c>
      <c r="I227" s="96">
        <v>3810959</v>
      </c>
      <c r="J227" s="172"/>
      <c r="K227" s="172"/>
      <c r="L227" s="172"/>
      <c r="M227" s="96"/>
      <c r="N227" s="96"/>
      <c r="O227" s="96"/>
      <c r="P227" s="96"/>
      <c r="Q227" s="96"/>
      <c r="R227" s="378"/>
      <c r="S227" s="969"/>
      <c r="T227" s="373">
        <v>1398715</v>
      </c>
      <c r="U227" s="70">
        <v>3063739</v>
      </c>
      <c r="V227" s="70">
        <v>3788148</v>
      </c>
      <c r="W227" s="192"/>
      <c r="X227" s="192"/>
      <c r="Y227" s="192"/>
      <c r="Z227" s="192"/>
      <c r="AA227" s="192"/>
      <c r="AB227" s="192"/>
      <c r="AC227" s="192"/>
      <c r="AD227" s="192"/>
      <c r="AE227" s="192"/>
      <c r="AF227" s="969"/>
      <c r="AG227" s="1073"/>
      <c r="AH227" s="1033"/>
      <c r="AI227" s="1033"/>
      <c r="AJ227" s="1036"/>
      <c r="AK227" s="1033"/>
      <c r="AL227" s="1033"/>
      <c r="AM227" s="1033"/>
      <c r="AN227" s="1045"/>
      <c r="AO227" s="1045"/>
      <c r="AP227" s="1045"/>
      <c r="AQ227" s="1033"/>
      <c r="AR227" s="1042"/>
      <c r="AS227" s="1039"/>
      <c r="AT227" s="1042"/>
      <c r="AU227" s="1039"/>
      <c r="AV227" s="1042"/>
      <c r="AW227" s="1039"/>
      <c r="AX227" s="1045"/>
      <c r="AY227" s="1076"/>
    </row>
    <row r="228" spans="1:51" s="208" customFormat="1" ht="29.25" customHeight="1" thickBot="1">
      <c r="A228" s="1021"/>
      <c r="B228" s="1024"/>
      <c r="C228" s="1027"/>
      <c r="D228" s="142" t="s">
        <v>69</v>
      </c>
      <c r="E228" s="174">
        <v>158</v>
      </c>
      <c r="F228" s="174">
        <v>158</v>
      </c>
      <c r="G228" s="173">
        <v>158</v>
      </c>
      <c r="H228" s="175">
        <v>158</v>
      </c>
      <c r="I228" s="175">
        <v>158</v>
      </c>
      <c r="J228" s="187"/>
      <c r="K228" s="187"/>
      <c r="L228" s="187"/>
      <c r="M228" s="175"/>
      <c r="N228" s="175"/>
      <c r="O228" s="175"/>
      <c r="P228" s="175"/>
      <c r="Q228" s="175"/>
      <c r="R228" s="379"/>
      <c r="S228" s="969"/>
      <c r="T228" s="668">
        <v>0</v>
      </c>
      <c r="U228" s="175">
        <v>18</v>
      </c>
      <c r="V228" s="175">
        <v>28</v>
      </c>
      <c r="W228" s="194"/>
      <c r="X228" s="194"/>
      <c r="Y228" s="194"/>
      <c r="Z228" s="175"/>
      <c r="AA228" s="175"/>
      <c r="AB228" s="175"/>
      <c r="AC228" s="175"/>
      <c r="AD228" s="175"/>
      <c r="AE228" s="175"/>
      <c r="AF228" s="969"/>
      <c r="AG228" s="1073"/>
      <c r="AH228" s="1033"/>
      <c r="AI228" s="1033"/>
      <c r="AJ228" s="1036"/>
      <c r="AK228" s="1033"/>
      <c r="AL228" s="1033"/>
      <c r="AM228" s="1033"/>
      <c r="AN228" s="1045"/>
      <c r="AO228" s="1045"/>
      <c r="AP228" s="1045"/>
      <c r="AQ228" s="1033"/>
      <c r="AR228" s="1042"/>
      <c r="AS228" s="1039"/>
      <c r="AT228" s="1042"/>
      <c r="AU228" s="1039"/>
      <c r="AV228" s="1042"/>
      <c r="AW228" s="1039"/>
      <c r="AX228" s="1045"/>
      <c r="AY228" s="1076"/>
    </row>
    <row r="229" spans="1:51" s="208" customFormat="1" ht="29.25" customHeight="1" thickBot="1">
      <c r="A229" s="1021"/>
      <c r="B229" s="1024"/>
      <c r="C229" s="1028"/>
      <c r="D229" s="295" t="s">
        <v>72</v>
      </c>
      <c r="E229" s="381">
        <v>26749088</v>
      </c>
      <c r="F229" s="381">
        <v>26749088</v>
      </c>
      <c r="G229" s="380">
        <v>26749088</v>
      </c>
      <c r="H229" s="382">
        <v>25540731</v>
      </c>
      <c r="I229" s="382">
        <v>25540731</v>
      </c>
      <c r="J229" s="297"/>
      <c r="K229" s="297"/>
      <c r="L229" s="297"/>
      <c r="M229" s="296"/>
      <c r="N229" s="296"/>
      <c r="O229" s="296"/>
      <c r="P229" s="296"/>
      <c r="Q229" s="296"/>
      <c r="R229" s="396"/>
      <c r="S229" s="970"/>
      <c r="T229" s="428">
        <v>1398715</v>
      </c>
      <c r="U229" s="296">
        <v>13700493</v>
      </c>
      <c r="V229" s="296">
        <v>22965539</v>
      </c>
      <c r="W229" s="298"/>
      <c r="X229" s="298"/>
      <c r="Y229" s="298"/>
      <c r="Z229" s="296"/>
      <c r="AA229" s="296"/>
      <c r="AB229" s="296"/>
      <c r="AC229" s="296"/>
      <c r="AD229" s="296"/>
      <c r="AE229" s="296"/>
      <c r="AF229" s="970"/>
      <c r="AG229" s="1074"/>
      <c r="AH229" s="1034"/>
      <c r="AI229" s="1034"/>
      <c r="AJ229" s="1037"/>
      <c r="AK229" s="1034"/>
      <c r="AL229" s="1034"/>
      <c r="AM229" s="1034"/>
      <c r="AN229" s="1046"/>
      <c r="AO229" s="1046"/>
      <c r="AP229" s="1046"/>
      <c r="AQ229" s="1034"/>
      <c r="AR229" s="1043"/>
      <c r="AS229" s="1040"/>
      <c r="AT229" s="1043"/>
      <c r="AU229" s="1040"/>
      <c r="AV229" s="1043"/>
      <c r="AW229" s="1040"/>
      <c r="AX229" s="1046"/>
      <c r="AY229" s="1076"/>
    </row>
    <row r="230" spans="1:51" s="208" customFormat="1" ht="29.25" customHeight="1" thickBot="1">
      <c r="A230" s="1021"/>
      <c r="B230" s="1024"/>
      <c r="C230" s="1026" t="s">
        <v>328</v>
      </c>
      <c r="D230" s="141" t="s">
        <v>67</v>
      </c>
      <c r="E230" s="410">
        <v>21</v>
      </c>
      <c r="F230" s="410">
        <v>21</v>
      </c>
      <c r="G230" s="411">
        <v>21</v>
      </c>
      <c r="H230" s="560">
        <v>21</v>
      </c>
      <c r="I230" s="560">
        <v>21</v>
      </c>
      <c r="J230" s="96"/>
      <c r="K230" s="96"/>
      <c r="L230" s="96"/>
      <c r="M230" s="96"/>
      <c r="N230" s="96"/>
      <c r="O230" s="96"/>
      <c r="P230" s="96"/>
      <c r="Q230" s="96"/>
      <c r="R230" s="378"/>
      <c r="S230" s="968"/>
      <c r="T230" s="189">
        <v>0</v>
      </c>
      <c r="U230" s="70">
        <v>8</v>
      </c>
      <c r="V230" s="70">
        <v>9</v>
      </c>
      <c r="W230" s="70"/>
      <c r="X230" s="70"/>
      <c r="Y230" s="70"/>
      <c r="Z230" s="70"/>
      <c r="AA230" s="70"/>
      <c r="AB230" s="70"/>
      <c r="AC230" s="70"/>
      <c r="AD230" s="70"/>
      <c r="AE230" s="70"/>
      <c r="AF230" s="968"/>
      <c r="AG230" s="1072" t="s">
        <v>328</v>
      </c>
      <c r="AH230" s="1032" t="s">
        <v>469</v>
      </c>
      <c r="AI230" s="1032" t="s">
        <v>303</v>
      </c>
      <c r="AJ230" s="1035" t="s">
        <v>503</v>
      </c>
      <c r="AK230" s="1032" t="s">
        <v>328</v>
      </c>
      <c r="AL230" s="1032" t="s">
        <v>303</v>
      </c>
      <c r="AM230" s="1032" t="s">
        <v>441</v>
      </c>
      <c r="AN230" s="1044">
        <v>18918.458443480373</v>
      </c>
      <c r="AO230" s="1044">
        <v>9672.2722137930232</v>
      </c>
      <c r="AP230" s="1044">
        <v>9246.1862296873496</v>
      </c>
      <c r="AQ230" s="1032" t="s">
        <v>303</v>
      </c>
      <c r="AR230" s="1041" t="s">
        <v>336</v>
      </c>
      <c r="AS230" s="1038">
        <v>18918.458443480373</v>
      </c>
      <c r="AT230" s="1041" t="s">
        <v>336</v>
      </c>
      <c r="AU230" s="1038">
        <v>18918.458443480373</v>
      </c>
      <c r="AV230" s="1041" t="s">
        <v>337</v>
      </c>
      <c r="AW230" s="1038">
        <v>18918.458443480373</v>
      </c>
      <c r="AX230" s="1044">
        <v>18918.458443480373</v>
      </c>
      <c r="AY230" s="1076"/>
    </row>
    <row r="231" spans="1:51" s="208" customFormat="1" ht="29.25" customHeight="1" thickBot="1">
      <c r="A231" s="1021"/>
      <c r="B231" s="1024"/>
      <c r="C231" s="1027"/>
      <c r="D231" s="142" t="s">
        <v>6</v>
      </c>
      <c r="E231" s="374">
        <v>3071487</v>
      </c>
      <c r="F231" s="374">
        <v>3071487</v>
      </c>
      <c r="G231" s="373">
        <v>3071487</v>
      </c>
      <c r="H231" s="376">
        <v>2909685</v>
      </c>
      <c r="I231" s="376">
        <v>2909685</v>
      </c>
      <c r="J231" s="96"/>
      <c r="K231" s="96"/>
      <c r="L231" s="96"/>
      <c r="M231" s="96"/>
      <c r="N231" s="96"/>
      <c r="O231" s="96"/>
      <c r="P231" s="96"/>
      <c r="Q231" s="96"/>
      <c r="R231" s="378"/>
      <c r="S231" s="969"/>
      <c r="T231" s="373">
        <v>0</v>
      </c>
      <c r="U231" s="70">
        <v>4727446</v>
      </c>
      <c r="V231" s="70">
        <v>6164161</v>
      </c>
      <c r="W231" s="190"/>
      <c r="X231" s="190"/>
      <c r="Y231" s="190"/>
      <c r="Z231" s="70"/>
      <c r="AA231" s="70"/>
      <c r="AB231" s="70"/>
      <c r="AC231" s="70"/>
      <c r="AD231" s="70"/>
      <c r="AE231" s="70"/>
      <c r="AF231" s="969"/>
      <c r="AG231" s="1073"/>
      <c r="AH231" s="1033"/>
      <c r="AI231" s="1033"/>
      <c r="AJ231" s="1036"/>
      <c r="AK231" s="1033"/>
      <c r="AL231" s="1033"/>
      <c r="AM231" s="1033"/>
      <c r="AN231" s="1045"/>
      <c r="AO231" s="1045"/>
      <c r="AP231" s="1045"/>
      <c r="AQ231" s="1033"/>
      <c r="AR231" s="1042"/>
      <c r="AS231" s="1039"/>
      <c r="AT231" s="1042"/>
      <c r="AU231" s="1039"/>
      <c r="AV231" s="1042"/>
      <c r="AW231" s="1039"/>
      <c r="AX231" s="1045"/>
      <c r="AY231" s="1076"/>
    </row>
    <row r="232" spans="1:51" s="208" customFormat="1" ht="29.25" customHeight="1" thickBot="1">
      <c r="A232" s="1021"/>
      <c r="B232" s="1024"/>
      <c r="C232" s="1027"/>
      <c r="D232" s="142" t="s">
        <v>68</v>
      </c>
      <c r="E232" s="146">
        <v>0</v>
      </c>
      <c r="F232" s="146">
        <v>0</v>
      </c>
      <c r="G232" s="145">
        <v>0</v>
      </c>
      <c r="H232" s="96">
        <v>0</v>
      </c>
      <c r="I232" s="96">
        <v>0</v>
      </c>
      <c r="J232" s="172"/>
      <c r="K232" s="172"/>
      <c r="L232" s="172"/>
      <c r="M232" s="96"/>
      <c r="N232" s="96"/>
      <c r="O232" s="96"/>
      <c r="P232" s="96"/>
      <c r="Q232" s="96"/>
      <c r="R232" s="378"/>
      <c r="S232" s="969"/>
      <c r="T232" s="191">
        <v>0</v>
      </c>
      <c r="U232" s="192">
        <v>0</v>
      </c>
      <c r="V232" s="192">
        <v>0</v>
      </c>
      <c r="W232" s="192"/>
      <c r="X232" s="192"/>
      <c r="Y232" s="192"/>
      <c r="Z232" s="192"/>
      <c r="AA232" s="192"/>
      <c r="AB232" s="192"/>
      <c r="AC232" s="192"/>
      <c r="AD232" s="192"/>
      <c r="AE232" s="192"/>
      <c r="AF232" s="969"/>
      <c r="AG232" s="1073"/>
      <c r="AH232" s="1033"/>
      <c r="AI232" s="1033"/>
      <c r="AJ232" s="1036"/>
      <c r="AK232" s="1033"/>
      <c r="AL232" s="1033"/>
      <c r="AM232" s="1033"/>
      <c r="AN232" s="1045"/>
      <c r="AO232" s="1045"/>
      <c r="AP232" s="1045"/>
      <c r="AQ232" s="1033"/>
      <c r="AR232" s="1042"/>
      <c r="AS232" s="1039"/>
      <c r="AT232" s="1042"/>
      <c r="AU232" s="1039"/>
      <c r="AV232" s="1042"/>
      <c r="AW232" s="1039"/>
      <c r="AX232" s="1045"/>
      <c r="AY232" s="1076"/>
    </row>
    <row r="233" spans="1:51" s="208" customFormat="1" ht="29.25" customHeight="1" thickBot="1">
      <c r="A233" s="1021"/>
      <c r="B233" s="1024"/>
      <c r="C233" s="1027"/>
      <c r="D233" s="142" t="s">
        <v>7</v>
      </c>
      <c r="E233" s="146">
        <v>396975</v>
      </c>
      <c r="F233" s="146">
        <v>396975</v>
      </c>
      <c r="G233" s="145">
        <v>396975</v>
      </c>
      <c r="H233" s="96">
        <v>396975</v>
      </c>
      <c r="I233" s="96">
        <v>396975</v>
      </c>
      <c r="J233" s="172"/>
      <c r="K233" s="172"/>
      <c r="L233" s="172"/>
      <c r="M233" s="96"/>
      <c r="N233" s="96"/>
      <c r="O233" s="96"/>
      <c r="P233" s="96"/>
      <c r="Q233" s="96"/>
      <c r="R233" s="378"/>
      <c r="S233" s="969"/>
      <c r="T233" s="373">
        <v>145699</v>
      </c>
      <c r="U233" s="70">
        <v>319139</v>
      </c>
      <c r="V233" s="70">
        <v>394599</v>
      </c>
      <c r="W233" s="192"/>
      <c r="X233" s="192"/>
      <c r="Y233" s="192"/>
      <c r="Z233" s="192"/>
      <c r="AA233" s="192"/>
      <c r="AB233" s="192"/>
      <c r="AC233" s="192"/>
      <c r="AD233" s="192"/>
      <c r="AE233" s="192"/>
      <c r="AF233" s="969"/>
      <c r="AG233" s="1073"/>
      <c r="AH233" s="1033"/>
      <c r="AI233" s="1033"/>
      <c r="AJ233" s="1036"/>
      <c r="AK233" s="1033"/>
      <c r="AL233" s="1033"/>
      <c r="AM233" s="1033"/>
      <c r="AN233" s="1045"/>
      <c r="AO233" s="1045"/>
      <c r="AP233" s="1045"/>
      <c r="AQ233" s="1033"/>
      <c r="AR233" s="1042"/>
      <c r="AS233" s="1039"/>
      <c r="AT233" s="1042"/>
      <c r="AU233" s="1039"/>
      <c r="AV233" s="1042"/>
      <c r="AW233" s="1039"/>
      <c r="AX233" s="1045"/>
      <c r="AY233" s="1076"/>
    </row>
    <row r="234" spans="1:51" s="208" customFormat="1" ht="29.25" customHeight="1" thickBot="1">
      <c r="A234" s="1021"/>
      <c r="B234" s="1024"/>
      <c r="C234" s="1027"/>
      <c r="D234" s="142" t="s">
        <v>69</v>
      </c>
      <c r="E234" s="174">
        <v>21</v>
      </c>
      <c r="F234" s="174">
        <v>21</v>
      </c>
      <c r="G234" s="173">
        <v>21</v>
      </c>
      <c r="H234" s="175">
        <v>21</v>
      </c>
      <c r="I234" s="175">
        <v>21</v>
      </c>
      <c r="J234" s="187"/>
      <c r="K234" s="187"/>
      <c r="L234" s="187"/>
      <c r="M234" s="175"/>
      <c r="N234" s="175"/>
      <c r="O234" s="175"/>
      <c r="P234" s="175"/>
      <c r="Q234" s="175"/>
      <c r="R234" s="379"/>
      <c r="S234" s="969"/>
      <c r="T234" s="668">
        <v>0</v>
      </c>
      <c r="U234" s="175">
        <v>8</v>
      </c>
      <c r="V234" s="175">
        <v>9</v>
      </c>
      <c r="W234" s="194"/>
      <c r="X234" s="194"/>
      <c r="Y234" s="194"/>
      <c r="Z234" s="175"/>
      <c r="AA234" s="175"/>
      <c r="AB234" s="175"/>
      <c r="AC234" s="175"/>
      <c r="AD234" s="175"/>
      <c r="AE234" s="175"/>
      <c r="AF234" s="969"/>
      <c r="AG234" s="1073"/>
      <c r="AH234" s="1033"/>
      <c r="AI234" s="1033"/>
      <c r="AJ234" s="1036"/>
      <c r="AK234" s="1033"/>
      <c r="AL234" s="1033"/>
      <c r="AM234" s="1033"/>
      <c r="AN234" s="1045"/>
      <c r="AO234" s="1045"/>
      <c r="AP234" s="1045"/>
      <c r="AQ234" s="1033"/>
      <c r="AR234" s="1042"/>
      <c r="AS234" s="1039"/>
      <c r="AT234" s="1042"/>
      <c r="AU234" s="1039"/>
      <c r="AV234" s="1042"/>
      <c r="AW234" s="1039"/>
      <c r="AX234" s="1045"/>
      <c r="AY234" s="1076"/>
    </row>
    <row r="235" spans="1:51" s="208" customFormat="1" ht="29.25" customHeight="1" thickBot="1">
      <c r="A235" s="1021"/>
      <c r="B235" s="1024"/>
      <c r="C235" s="1028"/>
      <c r="D235" s="295" t="s">
        <v>72</v>
      </c>
      <c r="E235" s="381">
        <v>3468462</v>
      </c>
      <c r="F235" s="381">
        <v>3468462</v>
      </c>
      <c r="G235" s="380">
        <v>3468462</v>
      </c>
      <c r="H235" s="382">
        <v>3306660</v>
      </c>
      <c r="I235" s="382">
        <v>3306660</v>
      </c>
      <c r="J235" s="297"/>
      <c r="K235" s="297"/>
      <c r="L235" s="297"/>
      <c r="M235" s="296"/>
      <c r="N235" s="296"/>
      <c r="O235" s="296"/>
      <c r="P235" s="296"/>
      <c r="Q235" s="296"/>
      <c r="R235" s="396"/>
      <c r="S235" s="970"/>
      <c r="T235" s="428">
        <v>145699</v>
      </c>
      <c r="U235" s="296">
        <v>5046585</v>
      </c>
      <c r="V235" s="296">
        <v>6558760</v>
      </c>
      <c r="W235" s="298"/>
      <c r="X235" s="298"/>
      <c r="Y235" s="298"/>
      <c r="Z235" s="296"/>
      <c r="AA235" s="296"/>
      <c r="AB235" s="296"/>
      <c r="AC235" s="296"/>
      <c r="AD235" s="296"/>
      <c r="AE235" s="296"/>
      <c r="AF235" s="970"/>
      <c r="AG235" s="1074"/>
      <c r="AH235" s="1034"/>
      <c r="AI235" s="1034"/>
      <c r="AJ235" s="1037"/>
      <c r="AK235" s="1034"/>
      <c r="AL235" s="1034"/>
      <c r="AM235" s="1034"/>
      <c r="AN235" s="1046"/>
      <c r="AO235" s="1046"/>
      <c r="AP235" s="1046"/>
      <c r="AQ235" s="1034"/>
      <c r="AR235" s="1043"/>
      <c r="AS235" s="1040"/>
      <c r="AT235" s="1043"/>
      <c r="AU235" s="1040"/>
      <c r="AV235" s="1043"/>
      <c r="AW235" s="1040"/>
      <c r="AX235" s="1046"/>
      <c r="AY235" s="1076"/>
    </row>
    <row r="236" spans="1:51" s="208" customFormat="1" ht="29.25" customHeight="1" thickBot="1">
      <c r="A236" s="1021"/>
      <c r="B236" s="1024"/>
      <c r="C236" s="1026" t="s">
        <v>329</v>
      </c>
      <c r="D236" s="141" t="s">
        <v>67</v>
      </c>
      <c r="E236" s="410">
        <v>111</v>
      </c>
      <c r="F236" s="410">
        <v>111</v>
      </c>
      <c r="G236" s="411">
        <v>111</v>
      </c>
      <c r="H236" s="560">
        <v>111</v>
      </c>
      <c r="I236" s="560">
        <v>111</v>
      </c>
      <c r="J236" s="96"/>
      <c r="K236" s="96"/>
      <c r="L236" s="96"/>
      <c r="M236" s="96"/>
      <c r="N236" s="96"/>
      <c r="O236" s="96"/>
      <c r="P236" s="96"/>
      <c r="Q236" s="96"/>
      <c r="R236" s="378"/>
      <c r="S236" s="968"/>
      <c r="T236" s="189">
        <v>0</v>
      </c>
      <c r="U236" s="70">
        <v>29</v>
      </c>
      <c r="V236" s="70">
        <v>33</v>
      </c>
      <c r="W236" s="70"/>
      <c r="X236" s="70"/>
      <c r="Y236" s="70"/>
      <c r="Z236" s="70"/>
      <c r="AA236" s="70"/>
      <c r="AB236" s="70"/>
      <c r="AC236" s="70"/>
      <c r="AD236" s="70"/>
      <c r="AE236" s="70"/>
      <c r="AF236" s="968"/>
      <c r="AG236" s="1072" t="s">
        <v>329</v>
      </c>
      <c r="AH236" s="1032" t="s">
        <v>520</v>
      </c>
      <c r="AI236" s="1032" t="s">
        <v>303</v>
      </c>
      <c r="AJ236" s="1035" t="s">
        <v>503</v>
      </c>
      <c r="AK236" s="1032" t="s">
        <v>329</v>
      </c>
      <c r="AL236" s="1032" t="s">
        <v>303</v>
      </c>
      <c r="AM236" s="1032" t="s">
        <v>441</v>
      </c>
      <c r="AN236" s="1044">
        <v>376909.9421253422</v>
      </c>
      <c r="AO236" s="1044">
        <v>181938.44038530084</v>
      </c>
      <c r="AP236" s="1044">
        <v>194971.50174004139</v>
      </c>
      <c r="AQ236" s="1032" t="s">
        <v>303</v>
      </c>
      <c r="AR236" s="1041" t="s">
        <v>336</v>
      </c>
      <c r="AS236" s="1038">
        <v>376909.9421253422</v>
      </c>
      <c r="AT236" s="1041" t="s">
        <v>336</v>
      </c>
      <c r="AU236" s="1038">
        <v>376909.9421253422</v>
      </c>
      <c r="AV236" s="1041" t="s">
        <v>337</v>
      </c>
      <c r="AW236" s="1038">
        <v>376909.9421253422</v>
      </c>
      <c r="AX236" s="1044">
        <v>376909.9421253422</v>
      </c>
      <c r="AY236" s="1076"/>
    </row>
    <row r="237" spans="1:51" s="208" customFormat="1" ht="29.25" customHeight="1" thickBot="1">
      <c r="A237" s="1021"/>
      <c r="B237" s="1024"/>
      <c r="C237" s="1027"/>
      <c r="D237" s="142" t="s">
        <v>6</v>
      </c>
      <c r="E237" s="374">
        <v>16108971</v>
      </c>
      <c r="F237" s="374">
        <v>16108971</v>
      </c>
      <c r="G237" s="373">
        <v>16108971</v>
      </c>
      <c r="H237" s="376">
        <v>15260367</v>
      </c>
      <c r="I237" s="376">
        <v>15260367</v>
      </c>
      <c r="J237" s="96"/>
      <c r="K237" s="96"/>
      <c r="L237" s="96"/>
      <c r="M237" s="96"/>
      <c r="N237" s="96"/>
      <c r="O237" s="96"/>
      <c r="P237" s="96"/>
      <c r="Q237" s="96"/>
      <c r="R237" s="378"/>
      <c r="S237" s="969"/>
      <c r="T237" s="373">
        <v>0</v>
      </c>
      <c r="U237" s="70">
        <v>17136993</v>
      </c>
      <c r="V237" s="70">
        <v>22601925</v>
      </c>
      <c r="W237" s="190"/>
      <c r="X237" s="190"/>
      <c r="Y237" s="190"/>
      <c r="Z237" s="70"/>
      <c r="AA237" s="70"/>
      <c r="AB237" s="70"/>
      <c r="AC237" s="70"/>
      <c r="AD237" s="70"/>
      <c r="AE237" s="70"/>
      <c r="AF237" s="969"/>
      <c r="AG237" s="1073"/>
      <c r="AH237" s="1033"/>
      <c r="AI237" s="1033"/>
      <c r="AJ237" s="1036"/>
      <c r="AK237" s="1033"/>
      <c r="AL237" s="1033"/>
      <c r="AM237" s="1033"/>
      <c r="AN237" s="1045"/>
      <c r="AO237" s="1045"/>
      <c r="AP237" s="1045"/>
      <c r="AQ237" s="1033"/>
      <c r="AR237" s="1042"/>
      <c r="AS237" s="1039"/>
      <c r="AT237" s="1042"/>
      <c r="AU237" s="1039"/>
      <c r="AV237" s="1042"/>
      <c r="AW237" s="1039"/>
      <c r="AX237" s="1045"/>
      <c r="AY237" s="1076"/>
    </row>
    <row r="238" spans="1:51" s="208" customFormat="1" ht="29.25" customHeight="1" thickBot="1">
      <c r="A238" s="1021"/>
      <c r="B238" s="1024"/>
      <c r="C238" s="1027"/>
      <c r="D238" s="142" t="s">
        <v>68</v>
      </c>
      <c r="E238" s="146">
        <v>0</v>
      </c>
      <c r="F238" s="146">
        <v>0</v>
      </c>
      <c r="G238" s="145">
        <v>0</v>
      </c>
      <c r="H238" s="96">
        <v>0</v>
      </c>
      <c r="I238" s="96">
        <v>0</v>
      </c>
      <c r="J238" s="172"/>
      <c r="K238" s="172"/>
      <c r="L238" s="172"/>
      <c r="M238" s="96"/>
      <c r="N238" s="96"/>
      <c r="O238" s="96"/>
      <c r="P238" s="96"/>
      <c r="Q238" s="96"/>
      <c r="R238" s="378"/>
      <c r="S238" s="969"/>
      <c r="T238" s="191">
        <v>0</v>
      </c>
      <c r="U238" s="192">
        <v>0</v>
      </c>
      <c r="V238" s="192">
        <v>0</v>
      </c>
      <c r="W238" s="192"/>
      <c r="X238" s="192"/>
      <c r="Y238" s="192"/>
      <c r="Z238" s="192"/>
      <c r="AA238" s="192"/>
      <c r="AB238" s="192"/>
      <c r="AC238" s="192"/>
      <c r="AD238" s="192"/>
      <c r="AE238" s="192"/>
      <c r="AF238" s="969"/>
      <c r="AG238" s="1073"/>
      <c r="AH238" s="1033"/>
      <c r="AI238" s="1033"/>
      <c r="AJ238" s="1036"/>
      <c r="AK238" s="1033"/>
      <c r="AL238" s="1033"/>
      <c r="AM238" s="1033"/>
      <c r="AN238" s="1045"/>
      <c r="AO238" s="1045"/>
      <c r="AP238" s="1045"/>
      <c r="AQ238" s="1033"/>
      <c r="AR238" s="1042"/>
      <c r="AS238" s="1039"/>
      <c r="AT238" s="1042"/>
      <c r="AU238" s="1039"/>
      <c r="AV238" s="1042"/>
      <c r="AW238" s="1039"/>
      <c r="AX238" s="1045"/>
      <c r="AY238" s="1076"/>
    </row>
    <row r="239" spans="1:51" s="208" customFormat="1" ht="29.25" customHeight="1" thickBot="1">
      <c r="A239" s="1021"/>
      <c r="B239" s="1024"/>
      <c r="C239" s="1027"/>
      <c r="D239" s="142" t="s">
        <v>7</v>
      </c>
      <c r="E239" s="146">
        <v>2752359</v>
      </c>
      <c r="F239" s="146">
        <v>2752359</v>
      </c>
      <c r="G239" s="145">
        <v>2752359</v>
      </c>
      <c r="H239" s="96">
        <v>2752359</v>
      </c>
      <c r="I239" s="96">
        <v>2752359</v>
      </c>
      <c r="J239" s="172"/>
      <c r="K239" s="172"/>
      <c r="L239" s="172"/>
      <c r="M239" s="96"/>
      <c r="N239" s="96"/>
      <c r="O239" s="96"/>
      <c r="P239" s="96"/>
      <c r="Q239" s="96"/>
      <c r="R239" s="378"/>
      <c r="S239" s="969"/>
      <c r="T239" s="373">
        <v>1010183</v>
      </c>
      <c r="U239" s="70">
        <v>2212700</v>
      </c>
      <c r="V239" s="70">
        <v>2735885</v>
      </c>
      <c r="W239" s="192"/>
      <c r="X239" s="192"/>
      <c r="Y239" s="192"/>
      <c r="Z239" s="192"/>
      <c r="AA239" s="192"/>
      <c r="AB239" s="192"/>
      <c r="AC239" s="192"/>
      <c r="AD239" s="192"/>
      <c r="AE239" s="192"/>
      <c r="AF239" s="969"/>
      <c r="AG239" s="1073"/>
      <c r="AH239" s="1033"/>
      <c r="AI239" s="1033"/>
      <c r="AJ239" s="1036"/>
      <c r="AK239" s="1033"/>
      <c r="AL239" s="1033"/>
      <c r="AM239" s="1033"/>
      <c r="AN239" s="1045"/>
      <c r="AO239" s="1045"/>
      <c r="AP239" s="1045"/>
      <c r="AQ239" s="1033"/>
      <c r="AR239" s="1042"/>
      <c r="AS239" s="1039"/>
      <c r="AT239" s="1042"/>
      <c r="AU239" s="1039"/>
      <c r="AV239" s="1042"/>
      <c r="AW239" s="1039"/>
      <c r="AX239" s="1045"/>
      <c r="AY239" s="1076"/>
    </row>
    <row r="240" spans="1:51" s="208" customFormat="1" ht="29.25" customHeight="1" thickBot="1">
      <c r="A240" s="1021"/>
      <c r="B240" s="1024"/>
      <c r="C240" s="1027"/>
      <c r="D240" s="142" t="s">
        <v>69</v>
      </c>
      <c r="E240" s="174">
        <v>111</v>
      </c>
      <c r="F240" s="174">
        <v>111</v>
      </c>
      <c r="G240" s="173">
        <v>111</v>
      </c>
      <c r="H240" s="175">
        <v>111</v>
      </c>
      <c r="I240" s="175">
        <v>111</v>
      </c>
      <c r="J240" s="187"/>
      <c r="K240" s="187"/>
      <c r="L240" s="187"/>
      <c r="M240" s="175"/>
      <c r="N240" s="175"/>
      <c r="O240" s="175"/>
      <c r="P240" s="175"/>
      <c r="Q240" s="175"/>
      <c r="R240" s="379"/>
      <c r="S240" s="969"/>
      <c r="T240" s="668">
        <v>0</v>
      </c>
      <c r="U240" s="175">
        <v>29</v>
      </c>
      <c r="V240" s="175">
        <v>33</v>
      </c>
      <c r="W240" s="194"/>
      <c r="X240" s="194"/>
      <c r="Y240" s="194"/>
      <c r="Z240" s="175"/>
      <c r="AA240" s="175"/>
      <c r="AB240" s="175"/>
      <c r="AC240" s="175"/>
      <c r="AD240" s="175"/>
      <c r="AE240" s="175"/>
      <c r="AF240" s="969"/>
      <c r="AG240" s="1073"/>
      <c r="AH240" s="1033"/>
      <c r="AI240" s="1033"/>
      <c r="AJ240" s="1036"/>
      <c r="AK240" s="1033"/>
      <c r="AL240" s="1033"/>
      <c r="AM240" s="1033"/>
      <c r="AN240" s="1045"/>
      <c r="AO240" s="1045"/>
      <c r="AP240" s="1045"/>
      <c r="AQ240" s="1033"/>
      <c r="AR240" s="1042"/>
      <c r="AS240" s="1039"/>
      <c r="AT240" s="1042"/>
      <c r="AU240" s="1039"/>
      <c r="AV240" s="1042"/>
      <c r="AW240" s="1039"/>
      <c r="AX240" s="1045"/>
      <c r="AY240" s="1076"/>
    </row>
    <row r="241" spans="1:51" s="208" customFormat="1" ht="29.25" customHeight="1" thickBot="1">
      <c r="A241" s="1021"/>
      <c r="B241" s="1024"/>
      <c r="C241" s="1028"/>
      <c r="D241" s="295" t="s">
        <v>72</v>
      </c>
      <c r="E241" s="381">
        <v>18861330</v>
      </c>
      <c r="F241" s="381">
        <v>18861330</v>
      </c>
      <c r="G241" s="380">
        <v>18861330</v>
      </c>
      <c r="H241" s="382">
        <v>18012726</v>
      </c>
      <c r="I241" s="382">
        <v>18012726</v>
      </c>
      <c r="J241" s="297"/>
      <c r="K241" s="297"/>
      <c r="L241" s="297"/>
      <c r="M241" s="296"/>
      <c r="N241" s="296"/>
      <c r="O241" s="296"/>
      <c r="P241" s="296"/>
      <c r="Q241" s="296"/>
      <c r="R241" s="396"/>
      <c r="S241" s="970"/>
      <c r="T241" s="428">
        <v>1010183</v>
      </c>
      <c r="U241" s="296">
        <v>19349693</v>
      </c>
      <c r="V241" s="296">
        <v>25337810</v>
      </c>
      <c r="W241" s="298"/>
      <c r="X241" s="298"/>
      <c r="Y241" s="298"/>
      <c r="Z241" s="296"/>
      <c r="AA241" s="296"/>
      <c r="AB241" s="296"/>
      <c r="AC241" s="296"/>
      <c r="AD241" s="296"/>
      <c r="AE241" s="296"/>
      <c r="AF241" s="970"/>
      <c r="AG241" s="1074"/>
      <c r="AH241" s="1034"/>
      <c r="AI241" s="1034"/>
      <c r="AJ241" s="1037"/>
      <c r="AK241" s="1034"/>
      <c r="AL241" s="1034"/>
      <c r="AM241" s="1034"/>
      <c r="AN241" s="1046"/>
      <c r="AO241" s="1046"/>
      <c r="AP241" s="1046"/>
      <c r="AQ241" s="1034"/>
      <c r="AR241" s="1043"/>
      <c r="AS241" s="1040"/>
      <c r="AT241" s="1043"/>
      <c r="AU241" s="1040"/>
      <c r="AV241" s="1043"/>
      <c r="AW241" s="1040"/>
      <c r="AX241" s="1046"/>
      <c r="AY241" s="1076"/>
    </row>
    <row r="242" spans="1:51" s="208" customFormat="1" ht="29.25" customHeight="1" thickBot="1">
      <c r="A242" s="1021"/>
      <c r="B242" s="1024"/>
      <c r="C242" s="1026" t="s">
        <v>330</v>
      </c>
      <c r="D242" s="141" t="s">
        <v>67</v>
      </c>
      <c r="E242" s="410">
        <v>48</v>
      </c>
      <c r="F242" s="410">
        <v>48</v>
      </c>
      <c r="G242" s="411">
        <v>48</v>
      </c>
      <c r="H242" s="560">
        <v>48</v>
      </c>
      <c r="I242" s="560">
        <v>48</v>
      </c>
      <c r="J242" s="96"/>
      <c r="K242" s="96"/>
      <c r="L242" s="96"/>
      <c r="M242" s="96"/>
      <c r="N242" s="96"/>
      <c r="O242" s="96"/>
      <c r="P242" s="96"/>
      <c r="Q242" s="96"/>
      <c r="R242" s="378"/>
      <c r="S242" s="968"/>
      <c r="T242" s="189">
        <v>0</v>
      </c>
      <c r="U242" s="70">
        <v>3</v>
      </c>
      <c r="V242" s="70">
        <v>3</v>
      </c>
      <c r="W242" s="70"/>
      <c r="X242" s="70"/>
      <c r="Y242" s="70"/>
      <c r="Z242" s="70"/>
      <c r="AA242" s="70"/>
      <c r="AB242" s="70"/>
      <c r="AC242" s="70"/>
      <c r="AD242" s="70"/>
      <c r="AE242" s="70"/>
      <c r="AF242" s="968"/>
      <c r="AG242" s="1072" t="s">
        <v>330</v>
      </c>
      <c r="AH242" s="1032" t="s">
        <v>521</v>
      </c>
      <c r="AI242" s="1032" t="s">
        <v>303</v>
      </c>
      <c r="AJ242" s="1035" t="s">
        <v>503</v>
      </c>
      <c r="AK242" s="1032" t="s">
        <v>330</v>
      </c>
      <c r="AL242" s="1032" t="s">
        <v>303</v>
      </c>
      <c r="AM242" s="1032" t="s">
        <v>441</v>
      </c>
      <c r="AN242" s="1044">
        <v>628525.7680783032</v>
      </c>
      <c r="AO242" s="1044">
        <v>306775.50657670101</v>
      </c>
      <c r="AP242" s="1044">
        <v>321750.26150160225</v>
      </c>
      <c r="AQ242" s="1032" t="s">
        <v>303</v>
      </c>
      <c r="AR242" s="1041" t="s">
        <v>336</v>
      </c>
      <c r="AS242" s="1038">
        <v>628525.7680783032</v>
      </c>
      <c r="AT242" s="1041" t="s">
        <v>336</v>
      </c>
      <c r="AU242" s="1038">
        <v>628525.7680783032</v>
      </c>
      <c r="AV242" s="1041" t="s">
        <v>337</v>
      </c>
      <c r="AW242" s="1038">
        <v>628525.7680783032</v>
      </c>
      <c r="AX242" s="1044">
        <v>628525.7680783032</v>
      </c>
      <c r="AY242" s="1076"/>
    </row>
    <row r="243" spans="1:51" s="208" customFormat="1" ht="29.25" customHeight="1" thickBot="1">
      <c r="A243" s="1021"/>
      <c r="B243" s="1024"/>
      <c r="C243" s="1027"/>
      <c r="D243" s="142" t="s">
        <v>6</v>
      </c>
      <c r="E243" s="374">
        <v>6927186</v>
      </c>
      <c r="F243" s="374">
        <v>6927186</v>
      </c>
      <c r="G243" s="373">
        <v>6927186</v>
      </c>
      <c r="H243" s="376">
        <v>6562267</v>
      </c>
      <c r="I243" s="376">
        <v>6562267</v>
      </c>
      <c r="J243" s="96"/>
      <c r="K243" s="96"/>
      <c r="L243" s="96"/>
      <c r="M243" s="96"/>
      <c r="N243" s="96"/>
      <c r="O243" s="96"/>
      <c r="P243" s="96"/>
      <c r="Q243" s="96"/>
      <c r="R243" s="378"/>
      <c r="S243" s="969"/>
      <c r="T243" s="373">
        <v>0</v>
      </c>
      <c r="U243" s="70">
        <v>1772792</v>
      </c>
      <c r="V243" s="70">
        <v>2054720</v>
      </c>
      <c r="W243" s="190"/>
      <c r="X243" s="190"/>
      <c r="Y243" s="190"/>
      <c r="Z243" s="70"/>
      <c r="AA243" s="70"/>
      <c r="AB243" s="70"/>
      <c r="AC243" s="70"/>
      <c r="AD243" s="70"/>
      <c r="AE243" s="70"/>
      <c r="AF243" s="969"/>
      <c r="AG243" s="1073"/>
      <c r="AH243" s="1033"/>
      <c r="AI243" s="1033"/>
      <c r="AJ243" s="1036"/>
      <c r="AK243" s="1033"/>
      <c r="AL243" s="1033"/>
      <c r="AM243" s="1033"/>
      <c r="AN243" s="1045"/>
      <c r="AO243" s="1045"/>
      <c r="AP243" s="1045"/>
      <c r="AQ243" s="1033"/>
      <c r="AR243" s="1042"/>
      <c r="AS243" s="1039"/>
      <c r="AT243" s="1042"/>
      <c r="AU243" s="1039"/>
      <c r="AV243" s="1042"/>
      <c r="AW243" s="1039"/>
      <c r="AX243" s="1045"/>
      <c r="AY243" s="1076"/>
    </row>
    <row r="244" spans="1:51" s="208" customFormat="1" ht="29.25" customHeight="1" thickBot="1">
      <c r="A244" s="1021"/>
      <c r="B244" s="1024"/>
      <c r="C244" s="1027"/>
      <c r="D244" s="142" t="s">
        <v>68</v>
      </c>
      <c r="E244" s="146">
        <v>0</v>
      </c>
      <c r="F244" s="146">
        <v>0</v>
      </c>
      <c r="G244" s="145">
        <v>0</v>
      </c>
      <c r="H244" s="96">
        <v>0</v>
      </c>
      <c r="I244" s="96">
        <v>0</v>
      </c>
      <c r="J244" s="172"/>
      <c r="K244" s="172"/>
      <c r="L244" s="172"/>
      <c r="M244" s="96"/>
      <c r="N244" s="96"/>
      <c r="O244" s="96"/>
      <c r="P244" s="96"/>
      <c r="Q244" s="96"/>
      <c r="R244" s="378"/>
      <c r="S244" s="969"/>
      <c r="T244" s="191">
        <v>0</v>
      </c>
      <c r="U244" s="192">
        <v>0</v>
      </c>
      <c r="V244" s="192">
        <v>0</v>
      </c>
      <c r="W244" s="192"/>
      <c r="X244" s="192"/>
      <c r="Y244" s="192"/>
      <c r="Z244" s="192"/>
      <c r="AA244" s="192"/>
      <c r="AB244" s="192"/>
      <c r="AC244" s="192"/>
      <c r="AD244" s="192"/>
      <c r="AE244" s="192"/>
      <c r="AF244" s="969"/>
      <c r="AG244" s="1073"/>
      <c r="AH244" s="1033"/>
      <c r="AI244" s="1033"/>
      <c r="AJ244" s="1036"/>
      <c r="AK244" s="1033"/>
      <c r="AL244" s="1033"/>
      <c r="AM244" s="1033"/>
      <c r="AN244" s="1045"/>
      <c r="AO244" s="1045"/>
      <c r="AP244" s="1045"/>
      <c r="AQ244" s="1033"/>
      <c r="AR244" s="1042"/>
      <c r="AS244" s="1039"/>
      <c r="AT244" s="1042"/>
      <c r="AU244" s="1039"/>
      <c r="AV244" s="1042"/>
      <c r="AW244" s="1039"/>
      <c r="AX244" s="1045"/>
      <c r="AY244" s="1076"/>
    </row>
    <row r="245" spans="1:51" s="208" customFormat="1" ht="29.25" customHeight="1" thickBot="1">
      <c r="A245" s="1021"/>
      <c r="B245" s="1024"/>
      <c r="C245" s="1027"/>
      <c r="D245" s="142" t="s">
        <v>7</v>
      </c>
      <c r="E245" s="146">
        <v>1190925</v>
      </c>
      <c r="F245" s="146">
        <v>1190925</v>
      </c>
      <c r="G245" s="145">
        <v>1190925</v>
      </c>
      <c r="H245" s="96">
        <v>1190925</v>
      </c>
      <c r="I245" s="96">
        <v>1190925</v>
      </c>
      <c r="J245" s="172"/>
      <c r="K245" s="172"/>
      <c r="L245" s="172"/>
      <c r="M245" s="96"/>
      <c r="N245" s="96"/>
      <c r="O245" s="96"/>
      <c r="P245" s="96"/>
      <c r="Q245" s="96"/>
      <c r="R245" s="378"/>
      <c r="S245" s="969"/>
      <c r="T245" s="373">
        <v>437098</v>
      </c>
      <c r="U245" s="70">
        <v>957418</v>
      </c>
      <c r="V245" s="70">
        <v>1183797</v>
      </c>
      <c r="W245" s="192"/>
      <c r="X245" s="192"/>
      <c r="Y245" s="192"/>
      <c r="Z245" s="192"/>
      <c r="AA245" s="192"/>
      <c r="AB245" s="192"/>
      <c r="AC245" s="192"/>
      <c r="AD245" s="192"/>
      <c r="AE245" s="192"/>
      <c r="AF245" s="969"/>
      <c r="AG245" s="1073"/>
      <c r="AH245" s="1033"/>
      <c r="AI245" s="1033"/>
      <c r="AJ245" s="1036"/>
      <c r="AK245" s="1033"/>
      <c r="AL245" s="1033"/>
      <c r="AM245" s="1033"/>
      <c r="AN245" s="1045"/>
      <c r="AO245" s="1045"/>
      <c r="AP245" s="1045"/>
      <c r="AQ245" s="1033"/>
      <c r="AR245" s="1042"/>
      <c r="AS245" s="1039"/>
      <c r="AT245" s="1042"/>
      <c r="AU245" s="1039"/>
      <c r="AV245" s="1042"/>
      <c r="AW245" s="1039"/>
      <c r="AX245" s="1045"/>
      <c r="AY245" s="1076"/>
    </row>
    <row r="246" spans="1:51" s="208" customFormat="1" ht="29.25" customHeight="1" thickBot="1">
      <c r="A246" s="1021"/>
      <c r="B246" s="1024"/>
      <c r="C246" s="1027"/>
      <c r="D246" s="142" t="s">
        <v>69</v>
      </c>
      <c r="E246" s="174">
        <v>48</v>
      </c>
      <c r="F246" s="174">
        <v>48</v>
      </c>
      <c r="G246" s="173">
        <v>48</v>
      </c>
      <c r="H246" s="175">
        <v>48</v>
      </c>
      <c r="I246" s="175">
        <v>48</v>
      </c>
      <c r="J246" s="187"/>
      <c r="K246" s="187"/>
      <c r="L246" s="187"/>
      <c r="M246" s="175"/>
      <c r="N246" s="175"/>
      <c r="O246" s="175"/>
      <c r="P246" s="175"/>
      <c r="Q246" s="175"/>
      <c r="R246" s="379"/>
      <c r="S246" s="969"/>
      <c r="T246" s="668">
        <v>0</v>
      </c>
      <c r="U246" s="175">
        <v>3</v>
      </c>
      <c r="V246" s="175">
        <v>3</v>
      </c>
      <c r="W246" s="194"/>
      <c r="X246" s="194"/>
      <c r="Y246" s="194"/>
      <c r="Z246" s="175"/>
      <c r="AA246" s="175"/>
      <c r="AB246" s="175"/>
      <c r="AC246" s="175"/>
      <c r="AD246" s="175"/>
      <c r="AE246" s="175"/>
      <c r="AF246" s="969"/>
      <c r="AG246" s="1073"/>
      <c r="AH246" s="1033"/>
      <c r="AI246" s="1033"/>
      <c r="AJ246" s="1036"/>
      <c r="AK246" s="1033"/>
      <c r="AL246" s="1033"/>
      <c r="AM246" s="1033"/>
      <c r="AN246" s="1045"/>
      <c r="AO246" s="1045"/>
      <c r="AP246" s="1045"/>
      <c r="AQ246" s="1033"/>
      <c r="AR246" s="1042"/>
      <c r="AS246" s="1039"/>
      <c r="AT246" s="1042"/>
      <c r="AU246" s="1039"/>
      <c r="AV246" s="1042"/>
      <c r="AW246" s="1039"/>
      <c r="AX246" s="1045"/>
      <c r="AY246" s="1076"/>
    </row>
    <row r="247" spans="1:51" s="208" customFormat="1" ht="29.25" customHeight="1" thickBot="1">
      <c r="A247" s="1021"/>
      <c r="B247" s="1024"/>
      <c r="C247" s="1028"/>
      <c r="D247" s="150" t="s">
        <v>72</v>
      </c>
      <c r="E247" s="381">
        <v>8118111</v>
      </c>
      <c r="F247" s="381">
        <v>8118111</v>
      </c>
      <c r="G247" s="380">
        <v>8118111</v>
      </c>
      <c r="H247" s="382">
        <v>7753192</v>
      </c>
      <c r="I247" s="382">
        <v>7753192</v>
      </c>
      <c r="J247" s="187"/>
      <c r="K247" s="187"/>
      <c r="L247" s="187"/>
      <c r="M247" s="175"/>
      <c r="N247" s="175"/>
      <c r="O247" s="175"/>
      <c r="P247" s="175"/>
      <c r="Q247" s="175"/>
      <c r="R247" s="396"/>
      <c r="S247" s="970"/>
      <c r="T247" s="428">
        <v>437098</v>
      </c>
      <c r="U247" s="296">
        <v>2730210</v>
      </c>
      <c r="V247" s="296">
        <v>3238517</v>
      </c>
      <c r="W247" s="194"/>
      <c r="X247" s="194"/>
      <c r="Y247" s="194"/>
      <c r="Z247" s="175"/>
      <c r="AA247" s="296"/>
      <c r="AB247" s="296"/>
      <c r="AC247" s="296"/>
      <c r="AD247" s="296"/>
      <c r="AE247" s="296"/>
      <c r="AF247" s="970"/>
      <c r="AG247" s="1074"/>
      <c r="AH247" s="1034"/>
      <c r="AI247" s="1034"/>
      <c r="AJ247" s="1037"/>
      <c r="AK247" s="1034"/>
      <c r="AL247" s="1034"/>
      <c r="AM247" s="1034"/>
      <c r="AN247" s="1046"/>
      <c r="AO247" s="1046"/>
      <c r="AP247" s="1046"/>
      <c r="AQ247" s="1034"/>
      <c r="AR247" s="1043"/>
      <c r="AS247" s="1040"/>
      <c r="AT247" s="1043"/>
      <c r="AU247" s="1040"/>
      <c r="AV247" s="1043"/>
      <c r="AW247" s="1040"/>
      <c r="AX247" s="1046"/>
      <c r="AY247" s="1076"/>
    </row>
    <row r="248" spans="1:51" s="208" customFormat="1" ht="29.25" customHeight="1">
      <c r="A248" s="1021"/>
      <c r="B248" s="1024"/>
      <c r="C248" s="1086" t="s">
        <v>332</v>
      </c>
      <c r="D248" s="152" t="s">
        <v>334</v>
      </c>
      <c r="E248" s="177">
        <f>+E134+E140+E146+E152+E158+E164+E170+E176+E182+E188+E194+E200+E206+E212+E218+E224+E230+E236+E242</f>
        <v>3200</v>
      </c>
      <c r="F248" s="177">
        <f>+F134+F140+F146+F152+F158+F164+F170+F176+F182+F188+F194+F200+F206+F212+F218+F224+F230+F236+F242</f>
        <v>3200</v>
      </c>
      <c r="G248" s="176">
        <f>+G134+G140+G146+G152+G158+G164+G170+G176+G182+G188+G194+G200+G206+G212+G218+G224+G230+G236+G242</f>
        <v>3200</v>
      </c>
      <c r="H248" s="178">
        <f>+H134+H140+H146+H152+H158+H164+H170+H176+H182+H188+H194+H200+H206+H212+H218+H224+H230+H236+H242</f>
        <v>3200</v>
      </c>
      <c r="I248" s="178">
        <f>+I134+I140+I146+I152+I158+I164+I170+I176+I182+I188+I194+I200+I206+I212+I218+I224+I230+I236+I242</f>
        <v>3200</v>
      </c>
      <c r="J248" s="178"/>
      <c r="K248" s="178"/>
      <c r="L248" s="182"/>
      <c r="M248" s="178"/>
      <c r="N248" s="178"/>
      <c r="O248" s="178"/>
      <c r="P248" s="178"/>
      <c r="Q248" s="178"/>
      <c r="R248" s="383"/>
      <c r="S248" s="962"/>
      <c r="T248" s="178">
        <f>+T134+T140+T146+T152+T158+T164+T170+T176+T182+T188+T194+T200+T206+T212+T218+T224+T230+T236+T242</f>
        <v>0</v>
      </c>
      <c r="U248" s="178">
        <f>+U134+U140+U146+U152+U158+U164+U170+U176+U182+U188+U194+U200+U206+U212+U218+U224+U230+U236+U242</f>
        <v>419</v>
      </c>
      <c r="V248" s="178">
        <f>+V134+V140+V146+V152+V158+V164+V170+V176+V182+V188+V194+V200+V206+V212+V218+V224+V230+V236+V242</f>
        <v>601</v>
      </c>
      <c r="W248" s="178"/>
      <c r="X248" s="178"/>
      <c r="Y248" s="178"/>
      <c r="Z248" s="178"/>
      <c r="AA248" s="178"/>
      <c r="AB248" s="178"/>
      <c r="AC248" s="178"/>
      <c r="AD248" s="178"/>
      <c r="AE248" s="178"/>
      <c r="AF248" s="962"/>
      <c r="AG248" s="1087" t="s">
        <v>338</v>
      </c>
      <c r="AH248" s="1083" t="s">
        <v>303</v>
      </c>
      <c r="AI248" s="1083" t="s">
        <v>303</v>
      </c>
      <c r="AJ248" s="1083" t="s">
        <v>303</v>
      </c>
      <c r="AK248" s="1083" t="s">
        <v>338</v>
      </c>
      <c r="AL248" s="1083" t="s">
        <v>303</v>
      </c>
      <c r="AM248" s="1090" t="s">
        <v>339</v>
      </c>
      <c r="AN248" s="1080">
        <f>SUM(AN134:AN247)</f>
        <v>7804660.0000000009</v>
      </c>
      <c r="AO248" s="1080">
        <f t="shared" ref="AO248" si="3">SUM(AO134:AO247)</f>
        <v>3721766.6758073391</v>
      </c>
      <c r="AP248" s="1080">
        <f>SUM(AP134:AP247)</f>
        <v>4082893.3241926599</v>
      </c>
      <c r="AQ248" s="1083" t="s">
        <v>303</v>
      </c>
      <c r="AR248" s="1083" t="s">
        <v>303</v>
      </c>
      <c r="AS248" s="1080">
        <f>SUM(AS134:AS247)</f>
        <v>7804660.0000000009</v>
      </c>
      <c r="AT248" s="1083" t="s">
        <v>336</v>
      </c>
      <c r="AU248" s="1080">
        <f>SUM(AU134:AU247)</f>
        <v>7804660.0000000009</v>
      </c>
      <c r="AV248" s="1093" t="s">
        <v>337</v>
      </c>
      <c r="AW248" s="1080">
        <f>SUM(AW134:AW247)</f>
        <v>7804660.0000000009</v>
      </c>
      <c r="AX248" s="1080">
        <f>SUM(AX134:AX247)</f>
        <v>7804660.0000000009</v>
      </c>
      <c r="AY248" s="1077"/>
    </row>
    <row r="249" spans="1:51" s="208" customFormat="1" ht="29.25" customHeight="1">
      <c r="A249" s="1021"/>
      <c r="B249" s="1024"/>
      <c r="C249" s="1051"/>
      <c r="D249" s="143" t="s">
        <v>117</v>
      </c>
      <c r="E249" s="385">
        <f t="shared" ref="E249:I251" si="4">+E135+E141+E147+E153+E159+E165+E171+E177+E183+E189+E195+E201+E207+E213+E219+E225+E231+E237+E243</f>
        <v>464056000</v>
      </c>
      <c r="F249" s="385">
        <f t="shared" si="4"/>
        <v>464056000</v>
      </c>
      <c r="G249" s="384">
        <f t="shared" si="4"/>
        <v>464056000</v>
      </c>
      <c r="H249" s="386">
        <f t="shared" si="4"/>
        <v>439610000</v>
      </c>
      <c r="I249" s="386">
        <f t="shared" si="4"/>
        <v>439610000</v>
      </c>
      <c r="J249" s="386"/>
      <c r="K249" s="386"/>
      <c r="L249" s="387"/>
      <c r="M249" s="386"/>
      <c r="N249" s="386"/>
      <c r="O249" s="386"/>
      <c r="P249" s="386"/>
      <c r="Q249" s="386"/>
      <c r="R249" s="386"/>
      <c r="S249" s="963"/>
      <c r="T249" s="386">
        <f t="shared" ref="T249:V251" si="5">+T135+T141+T147+T153+T159+T165+T171+T177+T183+T189+T195+T201+T207+T213+T219+T225+T231+T237+T243</f>
        <v>0</v>
      </c>
      <c r="U249" s="386">
        <f t="shared" si="5"/>
        <v>247600000</v>
      </c>
      <c r="V249" s="386">
        <f t="shared" si="5"/>
        <v>411629000</v>
      </c>
      <c r="W249" s="386"/>
      <c r="X249" s="386"/>
      <c r="Y249" s="386"/>
      <c r="Z249" s="386"/>
      <c r="AA249" s="386"/>
      <c r="AB249" s="386"/>
      <c r="AC249" s="386"/>
      <c r="AD249" s="386"/>
      <c r="AE249" s="386"/>
      <c r="AF249" s="963"/>
      <c r="AG249" s="1088"/>
      <c r="AH249" s="1084"/>
      <c r="AI249" s="1084"/>
      <c r="AJ249" s="1084"/>
      <c r="AK249" s="1084"/>
      <c r="AL249" s="1084"/>
      <c r="AM249" s="1091"/>
      <c r="AN249" s="1081"/>
      <c r="AO249" s="1081"/>
      <c r="AP249" s="1081"/>
      <c r="AQ249" s="1084"/>
      <c r="AR249" s="1084"/>
      <c r="AS249" s="1081"/>
      <c r="AT249" s="1084"/>
      <c r="AU249" s="1081"/>
      <c r="AV249" s="1094"/>
      <c r="AW249" s="1081"/>
      <c r="AX249" s="1081"/>
      <c r="AY249" s="1078"/>
    </row>
    <row r="250" spans="1:51" s="208" customFormat="1" ht="29.25" customHeight="1">
      <c r="A250" s="1021"/>
      <c r="B250" s="1024"/>
      <c r="C250" s="1052"/>
      <c r="D250" s="181" t="s">
        <v>335</v>
      </c>
      <c r="E250" s="389">
        <f t="shared" si="4"/>
        <v>0</v>
      </c>
      <c r="F250" s="389">
        <f t="shared" si="4"/>
        <v>0</v>
      </c>
      <c r="G250" s="388">
        <f t="shared" si="4"/>
        <v>0</v>
      </c>
      <c r="H250" s="390">
        <f t="shared" si="4"/>
        <v>0</v>
      </c>
      <c r="I250" s="390">
        <f t="shared" si="4"/>
        <v>0</v>
      </c>
      <c r="J250" s="390"/>
      <c r="K250" s="390"/>
      <c r="L250" s="391"/>
      <c r="M250" s="390"/>
      <c r="N250" s="390"/>
      <c r="O250" s="390"/>
      <c r="P250" s="390"/>
      <c r="Q250" s="390"/>
      <c r="R250" s="390"/>
      <c r="S250" s="963"/>
      <c r="T250" s="390">
        <f t="shared" si="5"/>
        <v>0</v>
      </c>
      <c r="U250" s="390">
        <f t="shared" si="5"/>
        <v>0</v>
      </c>
      <c r="V250" s="390">
        <f t="shared" si="5"/>
        <v>0</v>
      </c>
      <c r="W250" s="390"/>
      <c r="X250" s="390"/>
      <c r="Y250" s="390"/>
      <c r="Z250" s="390"/>
      <c r="AA250" s="390"/>
      <c r="AB250" s="390"/>
      <c r="AC250" s="390"/>
      <c r="AD250" s="390"/>
      <c r="AE250" s="390"/>
      <c r="AF250" s="963"/>
      <c r="AG250" s="1088"/>
      <c r="AH250" s="1084"/>
      <c r="AI250" s="1084"/>
      <c r="AJ250" s="1084"/>
      <c r="AK250" s="1084"/>
      <c r="AL250" s="1084"/>
      <c r="AM250" s="1091"/>
      <c r="AN250" s="1081"/>
      <c r="AO250" s="1081"/>
      <c r="AP250" s="1081"/>
      <c r="AQ250" s="1084"/>
      <c r="AR250" s="1084"/>
      <c r="AS250" s="1081"/>
      <c r="AT250" s="1084"/>
      <c r="AU250" s="1081"/>
      <c r="AV250" s="1094"/>
      <c r="AW250" s="1081"/>
      <c r="AX250" s="1081"/>
      <c r="AY250" s="1078"/>
    </row>
    <row r="251" spans="1:51" s="208" customFormat="1" ht="29.25" customHeight="1" thickBot="1">
      <c r="A251" s="1022"/>
      <c r="B251" s="1025"/>
      <c r="C251" s="1053"/>
      <c r="D251" s="151" t="s">
        <v>118</v>
      </c>
      <c r="E251" s="393">
        <f t="shared" si="4"/>
        <v>69920505</v>
      </c>
      <c r="F251" s="393">
        <f t="shared" si="4"/>
        <v>69920505</v>
      </c>
      <c r="G251" s="392">
        <f t="shared" si="4"/>
        <v>69920505</v>
      </c>
      <c r="H251" s="394">
        <f t="shared" si="4"/>
        <v>69920505</v>
      </c>
      <c r="I251" s="394">
        <f t="shared" si="4"/>
        <v>69920505</v>
      </c>
      <c r="J251" s="394"/>
      <c r="K251" s="394"/>
      <c r="L251" s="395"/>
      <c r="M251" s="394"/>
      <c r="N251" s="394"/>
      <c r="O251" s="394"/>
      <c r="P251" s="394"/>
      <c r="Q251" s="394"/>
      <c r="R251" s="394"/>
      <c r="S251" s="964"/>
      <c r="T251" s="394">
        <f t="shared" si="5"/>
        <v>25662534</v>
      </c>
      <c r="U251" s="394">
        <f t="shared" si="5"/>
        <v>56211100</v>
      </c>
      <c r="V251" s="394">
        <f t="shared" si="5"/>
        <v>69502000</v>
      </c>
      <c r="W251" s="394"/>
      <c r="X251" s="394"/>
      <c r="Y251" s="394"/>
      <c r="Z251" s="394"/>
      <c r="AA251" s="394"/>
      <c r="AB251" s="394"/>
      <c r="AC251" s="394"/>
      <c r="AD251" s="394"/>
      <c r="AE251" s="394"/>
      <c r="AF251" s="964"/>
      <c r="AG251" s="1089"/>
      <c r="AH251" s="1085"/>
      <c r="AI251" s="1085"/>
      <c r="AJ251" s="1085"/>
      <c r="AK251" s="1085"/>
      <c r="AL251" s="1085"/>
      <c r="AM251" s="1092"/>
      <c r="AN251" s="1082"/>
      <c r="AO251" s="1082"/>
      <c r="AP251" s="1082"/>
      <c r="AQ251" s="1085"/>
      <c r="AR251" s="1085"/>
      <c r="AS251" s="1082"/>
      <c r="AT251" s="1085"/>
      <c r="AU251" s="1082"/>
      <c r="AV251" s="1095"/>
      <c r="AW251" s="1082"/>
      <c r="AX251" s="1082"/>
      <c r="AY251" s="1079"/>
    </row>
    <row r="252" spans="1:51" s="208" customFormat="1" ht="29.25" customHeight="1">
      <c r="A252" s="1020">
        <v>4</v>
      </c>
      <c r="B252" s="1032" t="s">
        <v>308</v>
      </c>
      <c r="C252" s="1111" t="s">
        <v>333</v>
      </c>
      <c r="D252" s="141" t="s">
        <v>67</v>
      </c>
      <c r="E252" s="669">
        <v>0.25</v>
      </c>
      <c r="F252" s="669">
        <v>0.25</v>
      </c>
      <c r="G252" s="670">
        <v>0.25</v>
      </c>
      <c r="H252" s="670">
        <v>0.25</v>
      </c>
      <c r="I252" s="670">
        <v>0.25</v>
      </c>
      <c r="J252" s="96"/>
      <c r="K252" s="96"/>
      <c r="L252" s="96"/>
      <c r="M252" s="179"/>
      <c r="N252" s="179"/>
      <c r="O252" s="179"/>
      <c r="P252" s="179"/>
      <c r="Q252" s="179"/>
      <c r="R252" s="179"/>
      <c r="S252" s="965"/>
      <c r="T252" s="671">
        <v>0</v>
      </c>
      <c r="U252" s="670">
        <v>2.2700000000000001E-2</v>
      </c>
      <c r="V252" s="670">
        <v>4.5400000000000003E-2</v>
      </c>
      <c r="W252" s="195"/>
      <c r="X252" s="195"/>
      <c r="Y252" s="195"/>
      <c r="Z252" s="195"/>
      <c r="AA252" s="397"/>
      <c r="AB252" s="398"/>
      <c r="AC252" s="398"/>
      <c r="AD252" s="398"/>
      <c r="AE252" s="399"/>
      <c r="AF252" s="965"/>
      <c r="AG252" s="1072" t="s">
        <v>522</v>
      </c>
      <c r="AH252" s="1032" t="s">
        <v>303</v>
      </c>
      <c r="AI252" s="1032" t="s">
        <v>303</v>
      </c>
      <c r="AJ252" s="1035" t="s">
        <v>503</v>
      </c>
      <c r="AK252" s="1108" t="s">
        <v>523</v>
      </c>
      <c r="AL252" s="1032" t="s">
        <v>303</v>
      </c>
      <c r="AM252" s="1032" t="s">
        <v>303</v>
      </c>
      <c r="AN252" s="1044">
        <f>+AN248</f>
        <v>7804660.0000000009</v>
      </c>
      <c r="AO252" s="1044">
        <f t="shared" ref="AO252:AP252" si="6">+AO248</f>
        <v>3721766.6758073391</v>
      </c>
      <c r="AP252" s="1044">
        <f t="shared" si="6"/>
        <v>4082893.3241926599</v>
      </c>
      <c r="AQ252" s="1032" t="s">
        <v>303</v>
      </c>
      <c r="AR252" s="1032" t="s">
        <v>303</v>
      </c>
      <c r="AS252" s="1044">
        <f>+AS248</f>
        <v>7804660.0000000009</v>
      </c>
      <c r="AT252" s="1032" t="s">
        <v>336</v>
      </c>
      <c r="AU252" s="1044">
        <f>+AU248</f>
        <v>7804660.0000000009</v>
      </c>
      <c r="AV252" s="1032" t="s">
        <v>337</v>
      </c>
      <c r="AW252" s="1044">
        <v>7804660</v>
      </c>
      <c r="AX252" s="1044">
        <f>+AX248</f>
        <v>7804660.0000000009</v>
      </c>
      <c r="AY252" s="1033"/>
    </row>
    <row r="253" spans="1:51" s="208" customFormat="1" ht="29.25" customHeight="1">
      <c r="A253" s="1021"/>
      <c r="B253" s="1033"/>
      <c r="C253" s="1112"/>
      <c r="D253" s="142" t="s">
        <v>6</v>
      </c>
      <c r="E253" s="374">
        <v>390000000</v>
      </c>
      <c r="F253" s="374">
        <v>390000000</v>
      </c>
      <c r="G253" s="96">
        <v>390000000</v>
      </c>
      <c r="H253" s="96">
        <v>390000000</v>
      </c>
      <c r="I253" s="96">
        <v>390000000</v>
      </c>
      <c r="J253" s="96"/>
      <c r="K253" s="96"/>
      <c r="L253" s="96"/>
      <c r="M253" s="96"/>
      <c r="N253" s="96"/>
      <c r="O253" s="96"/>
      <c r="P253" s="96"/>
      <c r="Q253" s="96"/>
      <c r="R253" s="378"/>
      <c r="S253" s="966"/>
      <c r="T253" s="145">
        <v>0</v>
      </c>
      <c r="U253" s="96">
        <v>288293000</v>
      </c>
      <c r="V253" s="96">
        <v>387466000</v>
      </c>
      <c r="W253" s="190"/>
      <c r="X253" s="190"/>
      <c r="Y253" s="190"/>
      <c r="Z253" s="70"/>
      <c r="AA253" s="70"/>
      <c r="AB253" s="70"/>
      <c r="AC253" s="70"/>
      <c r="AD253" s="70"/>
      <c r="AE253" s="70"/>
      <c r="AF253" s="966"/>
      <c r="AG253" s="1073"/>
      <c r="AH253" s="1033"/>
      <c r="AI253" s="1033"/>
      <c r="AJ253" s="1036"/>
      <c r="AK253" s="1109"/>
      <c r="AL253" s="1033"/>
      <c r="AM253" s="1033"/>
      <c r="AN253" s="1045"/>
      <c r="AO253" s="1045"/>
      <c r="AP253" s="1045"/>
      <c r="AQ253" s="1033"/>
      <c r="AR253" s="1033"/>
      <c r="AS253" s="1045"/>
      <c r="AT253" s="1033"/>
      <c r="AU253" s="1045"/>
      <c r="AV253" s="1033"/>
      <c r="AW253" s="1045"/>
      <c r="AX253" s="1045"/>
      <c r="AY253" s="1033"/>
    </row>
    <row r="254" spans="1:51" s="208" customFormat="1" ht="29.25" customHeight="1">
      <c r="A254" s="1021"/>
      <c r="B254" s="1033"/>
      <c r="C254" s="1112"/>
      <c r="D254" s="142" t="s">
        <v>68</v>
      </c>
      <c r="E254" s="672">
        <v>7.1999999999999981E-3</v>
      </c>
      <c r="F254" s="672">
        <v>7.1999999999999981E-3</v>
      </c>
      <c r="G254" s="673">
        <v>7.1999999999999981E-3</v>
      </c>
      <c r="H254" s="673">
        <v>7.1999999999999981E-3</v>
      </c>
      <c r="I254" s="673">
        <v>7.1999999999999981E-3</v>
      </c>
      <c r="J254" s="97"/>
      <c r="K254" s="97"/>
      <c r="L254" s="97"/>
      <c r="M254" s="96"/>
      <c r="N254" s="96"/>
      <c r="O254" s="96"/>
      <c r="P254" s="96"/>
      <c r="Q254" s="96"/>
      <c r="R254" s="378"/>
      <c r="S254" s="966"/>
      <c r="T254" s="674">
        <v>3.599999999999999E-3</v>
      </c>
      <c r="U254" s="673">
        <v>3.599999999999999E-3</v>
      </c>
      <c r="V254" s="673">
        <v>5.3999999999999986E-3</v>
      </c>
      <c r="W254" s="192"/>
      <c r="X254" s="192"/>
      <c r="Y254" s="192"/>
      <c r="Z254" s="192"/>
      <c r="AA254" s="70"/>
      <c r="AB254" s="70"/>
      <c r="AC254" s="70"/>
      <c r="AD254" s="70"/>
      <c r="AE254" s="70"/>
      <c r="AF254" s="966"/>
      <c r="AG254" s="1073"/>
      <c r="AH254" s="1033"/>
      <c r="AI254" s="1033"/>
      <c r="AJ254" s="1036"/>
      <c r="AK254" s="1109"/>
      <c r="AL254" s="1033"/>
      <c r="AM254" s="1033"/>
      <c r="AN254" s="1045"/>
      <c r="AO254" s="1045"/>
      <c r="AP254" s="1045"/>
      <c r="AQ254" s="1033"/>
      <c r="AR254" s="1033"/>
      <c r="AS254" s="1045"/>
      <c r="AT254" s="1033"/>
      <c r="AU254" s="1045"/>
      <c r="AV254" s="1033"/>
      <c r="AW254" s="1045"/>
      <c r="AX254" s="1045"/>
      <c r="AY254" s="1033"/>
    </row>
    <row r="255" spans="1:51" s="208" customFormat="1" ht="29.25" customHeight="1">
      <c r="A255" s="1021"/>
      <c r="B255" s="1033"/>
      <c r="C255" s="1112"/>
      <c r="D255" s="142" t="s">
        <v>7</v>
      </c>
      <c r="E255" s="146">
        <v>61903867</v>
      </c>
      <c r="F255" s="146">
        <v>61903867</v>
      </c>
      <c r="G255" s="96">
        <v>61903867</v>
      </c>
      <c r="H255" s="96">
        <v>61903867</v>
      </c>
      <c r="I255" s="96">
        <v>61903867</v>
      </c>
      <c r="J255" s="97"/>
      <c r="K255" s="97"/>
      <c r="L255" s="97"/>
      <c r="M255" s="96"/>
      <c r="N255" s="96"/>
      <c r="O255" s="96"/>
      <c r="P255" s="96"/>
      <c r="Q255" s="96"/>
      <c r="R255" s="378"/>
      <c r="S255" s="966"/>
      <c r="T255" s="145">
        <v>36540000</v>
      </c>
      <c r="U255" s="96">
        <v>57543667</v>
      </c>
      <c r="V255" s="96">
        <v>61903867</v>
      </c>
      <c r="W255" s="192"/>
      <c r="X255" s="192"/>
      <c r="Y255" s="192"/>
      <c r="Z255" s="192"/>
      <c r="AA255" s="70"/>
      <c r="AB255" s="70"/>
      <c r="AC255" s="70"/>
      <c r="AD255" s="70"/>
      <c r="AE255" s="70"/>
      <c r="AF255" s="966"/>
      <c r="AG255" s="1073"/>
      <c r="AH255" s="1033"/>
      <c r="AI255" s="1033"/>
      <c r="AJ255" s="1036"/>
      <c r="AK255" s="1109"/>
      <c r="AL255" s="1033"/>
      <c r="AM255" s="1033"/>
      <c r="AN255" s="1045"/>
      <c r="AO255" s="1045"/>
      <c r="AP255" s="1045"/>
      <c r="AQ255" s="1033"/>
      <c r="AR255" s="1033"/>
      <c r="AS255" s="1045"/>
      <c r="AT255" s="1033"/>
      <c r="AU255" s="1045"/>
      <c r="AV255" s="1033"/>
      <c r="AW255" s="1045"/>
      <c r="AX255" s="1045"/>
      <c r="AY255" s="1033"/>
    </row>
    <row r="256" spans="1:51" s="208" customFormat="1" ht="29.25" customHeight="1">
      <c r="A256" s="1021"/>
      <c r="B256" s="1033"/>
      <c r="C256" s="1112"/>
      <c r="D256" s="142" t="s">
        <v>69</v>
      </c>
      <c r="E256" s="675">
        <v>0.25719999999999998</v>
      </c>
      <c r="F256" s="675">
        <v>0.25719999999999998</v>
      </c>
      <c r="G256" s="676">
        <v>0.25719999999999998</v>
      </c>
      <c r="H256" s="676">
        <v>0.25719999999999998</v>
      </c>
      <c r="I256" s="676">
        <v>0.25719999999999998</v>
      </c>
      <c r="J256" s="180"/>
      <c r="K256" s="180"/>
      <c r="L256" s="180"/>
      <c r="M256" s="180"/>
      <c r="N256" s="180"/>
      <c r="O256" s="180"/>
      <c r="P256" s="180"/>
      <c r="Q256" s="180"/>
      <c r="R256" s="180"/>
      <c r="S256" s="966"/>
      <c r="T256" s="550">
        <v>3.599999999999999E-3</v>
      </c>
      <c r="U256" s="676">
        <v>2.63E-2</v>
      </c>
      <c r="V256" s="676">
        <v>5.0799999999999998E-2</v>
      </c>
      <c r="W256" s="196"/>
      <c r="X256" s="196"/>
      <c r="Y256" s="196"/>
      <c r="Z256" s="180"/>
      <c r="AA256" s="180"/>
      <c r="AB256" s="180"/>
      <c r="AC256" s="180"/>
      <c r="AD256" s="180"/>
      <c r="AE256" s="400"/>
      <c r="AF256" s="966"/>
      <c r="AG256" s="1073"/>
      <c r="AH256" s="1033"/>
      <c r="AI256" s="1033"/>
      <c r="AJ256" s="1036"/>
      <c r="AK256" s="1109"/>
      <c r="AL256" s="1033"/>
      <c r="AM256" s="1033"/>
      <c r="AN256" s="1045"/>
      <c r="AO256" s="1045"/>
      <c r="AP256" s="1045"/>
      <c r="AQ256" s="1033"/>
      <c r="AR256" s="1033"/>
      <c r="AS256" s="1045"/>
      <c r="AT256" s="1033"/>
      <c r="AU256" s="1045"/>
      <c r="AV256" s="1033"/>
      <c r="AW256" s="1045"/>
      <c r="AX256" s="1045"/>
      <c r="AY256" s="1033"/>
    </row>
    <row r="257" spans="1:51" s="208" customFormat="1" ht="29.25" customHeight="1" thickBot="1">
      <c r="A257" s="1021"/>
      <c r="B257" s="1034"/>
      <c r="C257" s="1113"/>
      <c r="D257" s="162" t="s">
        <v>72</v>
      </c>
      <c r="E257" s="431">
        <v>451903867</v>
      </c>
      <c r="F257" s="431">
        <v>451903867</v>
      </c>
      <c r="G257" s="557">
        <v>451903867</v>
      </c>
      <c r="H257" s="557">
        <v>451903867</v>
      </c>
      <c r="I257" s="557">
        <v>451903867</v>
      </c>
      <c r="J257" s="171"/>
      <c r="K257" s="171"/>
      <c r="L257" s="171"/>
      <c r="M257" s="186"/>
      <c r="N257" s="170"/>
      <c r="O257" s="170"/>
      <c r="P257" s="170"/>
      <c r="Q257" s="170"/>
      <c r="R257" s="401"/>
      <c r="S257" s="967"/>
      <c r="T257" s="556">
        <v>36540000</v>
      </c>
      <c r="U257" s="557">
        <v>345836667</v>
      </c>
      <c r="V257" s="557">
        <v>449369867</v>
      </c>
      <c r="W257" s="197"/>
      <c r="X257" s="197"/>
      <c r="Y257" s="197"/>
      <c r="Z257" s="170"/>
      <c r="AA257" s="170"/>
      <c r="AB257" s="170"/>
      <c r="AC257" s="170"/>
      <c r="AD257" s="170"/>
      <c r="AE257" s="170"/>
      <c r="AF257" s="967"/>
      <c r="AG257" s="1074"/>
      <c r="AH257" s="1034"/>
      <c r="AI257" s="1034"/>
      <c r="AJ257" s="1037"/>
      <c r="AK257" s="1110"/>
      <c r="AL257" s="1034"/>
      <c r="AM257" s="1034"/>
      <c r="AN257" s="1046"/>
      <c r="AO257" s="1046"/>
      <c r="AP257" s="1046"/>
      <c r="AQ257" s="1034"/>
      <c r="AR257" s="1034"/>
      <c r="AS257" s="1046"/>
      <c r="AT257" s="1034"/>
      <c r="AU257" s="1046"/>
      <c r="AV257" s="1034"/>
      <c r="AW257" s="1046"/>
      <c r="AX257" s="1046"/>
      <c r="AY257" s="1034"/>
    </row>
    <row r="258" spans="1:51" s="208" customFormat="1" ht="33" customHeight="1">
      <c r="A258" s="1096" t="s">
        <v>26</v>
      </c>
      <c r="B258" s="1097"/>
      <c r="C258" s="1098"/>
      <c r="D258" s="159" t="s">
        <v>38</v>
      </c>
      <c r="E258" s="163">
        <f>+E131+E249+E253</f>
        <v>4564236000</v>
      </c>
      <c r="F258" s="163">
        <f>+F131+F249+F253</f>
        <v>4564236000</v>
      </c>
      <c r="G258" s="163">
        <f>+G131+G249+G253</f>
        <v>4564236000</v>
      </c>
      <c r="H258" s="163">
        <f>+H131+H249+H253</f>
        <v>4564236000</v>
      </c>
      <c r="I258" s="163">
        <f>+I131+I249+I253</f>
        <v>4564236000</v>
      </c>
      <c r="J258" s="168"/>
      <c r="K258" s="168"/>
      <c r="L258" s="183"/>
      <c r="M258" s="168"/>
      <c r="N258" s="168"/>
      <c r="O258" s="168"/>
      <c r="P258" s="168"/>
      <c r="Q258" s="168"/>
      <c r="R258" s="402"/>
      <c r="S258" s="164"/>
      <c r="T258" s="163">
        <f>+T131+T249+T253</f>
        <v>0</v>
      </c>
      <c r="U258" s="163">
        <f>+U131+U249+U253</f>
        <v>2641756000</v>
      </c>
      <c r="V258" s="163">
        <f>+V131+V249+V253</f>
        <v>3605634000</v>
      </c>
      <c r="W258" s="168"/>
      <c r="X258" s="168"/>
      <c r="Y258" s="168"/>
      <c r="Z258" s="168"/>
      <c r="AA258" s="168"/>
      <c r="AB258" s="168"/>
      <c r="AC258" s="168"/>
      <c r="AD258" s="168"/>
      <c r="AE258" s="168"/>
      <c r="AF258" s="403"/>
      <c r="AG258" s="1087" t="s">
        <v>338</v>
      </c>
      <c r="AH258" s="1105" t="s">
        <v>303</v>
      </c>
      <c r="AI258" s="1105" t="s">
        <v>303</v>
      </c>
      <c r="AJ258" s="1105" t="s">
        <v>303</v>
      </c>
      <c r="AK258" s="1105" t="s">
        <v>338</v>
      </c>
      <c r="AL258" s="1105" t="s">
        <v>303</v>
      </c>
      <c r="AM258" s="1105" t="s">
        <v>303</v>
      </c>
      <c r="AN258" s="1118">
        <f>+AN248</f>
        <v>7804660.0000000009</v>
      </c>
      <c r="AO258" s="1118">
        <f t="shared" ref="AO258:AX258" si="7">+AO248</f>
        <v>3721766.6758073391</v>
      </c>
      <c r="AP258" s="1118">
        <f t="shared" si="7"/>
        <v>4082893.3241926599</v>
      </c>
      <c r="AQ258" s="1118" t="str">
        <f t="shared" si="7"/>
        <v>N/A</v>
      </c>
      <c r="AR258" s="1118" t="str">
        <f t="shared" si="7"/>
        <v>N/A</v>
      </c>
      <c r="AS258" s="1118">
        <f t="shared" si="7"/>
        <v>7804660.0000000009</v>
      </c>
      <c r="AT258" s="1118" t="str">
        <f t="shared" si="7"/>
        <v>TODOS</v>
      </c>
      <c r="AU258" s="1118">
        <f t="shared" si="7"/>
        <v>7804660.0000000009</v>
      </c>
      <c r="AV258" s="1118" t="str">
        <f t="shared" si="7"/>
        <v>COMUNIDAD EN GENERAL</v>
      </c>
      <c r="AW258" s="1118">
        <f t="shared" si="7"/>
        <v>7804660.0000000009</v>
      </c>
      <c r="AX258" s="1118">
        <f t="shared" si="7"/>
        <v>7804660.0000000009</v>
      </c>
      <c r="AY258" s="1121"/>
    </row>
    <row r="259" spans="1:51" s="208" customFormat="1" ht="33" customHeight="1">
      <c r="A259" s="1099"/>
      <c r="B259" s="1100"/>
      <c r="C259" s="1101"/>
      <c r="D259" s="160" t="s">
        <v>37</v>
      </c>
      <c r="E259" s="56">
        <f>+E133+E251+E255</f>
        <v>724017139</v>
      </c>
      <c r="F259" s="56">
        <f>+F133+F251+F255</f>
        <v>724017139</v>
      </c>
      <c r="G259" s="56">
        <f>+G133+G251+G255</f>
        <v>724017139</v>
      </c>
      <c r="H259" s="56">
        <f>+H133+H251+H255</f>
        <v>724017139</v>
      </c>
      <c r="I259" s="56">
        <f>+I133+I251+I255</f>
        <v>724017139</v>
      </c>
      <c r="J259" s="57"/>
      <c r="K259" s="57"/>
      <c r="L259" s="184"/>
      <c r="M259" s="57"/>
      <c r="N259" s="57"/>
      <c r="O259" s="57"/>
      <c r="P259" s="57"/>
      <c r="Q259" s="57"/>
      <c r="R259" s="404"/>
      <c r="S259" s="165"/>
      <c r="T259" s="56">
        <f>+T133+T251+T255</f>
        <v>287863134</v>
      </c>
      <c r="U259" s="56">
        <f>+U133+U251+U255</f>
        <v>525336100</v>
      </c>
      <c r="V259" s="56">
        <f>+V133+V251+V255</f>
        <v>644076667</v>
      </c>
      <c r="W259" s="57"/>
      <c r="X259" s="57"/>
      <c r="Y259" s="57"/>
      <c r="Z259" s="57"/>
      <c r="AA259" s="57"/>
      <c r="AB259" s="57"/>
      <c r="AC259" s="57"/>
      <c r="AD259" s="57"/>
      <c r="AE259" s="57"/>
      <c r="AF259" s="405"/>
      <c r="AG259" s="1088"/>
      <c r="AH259" s="1106"/>
      <c r="AI259" s="1106"/>
      <c r="AJ259" s="1106"/>
      <c r="AK259" s="1106"/>
      <c r="AL259" s="1106"/>
      <c r="AM259" s="1106"/>
      <c r="AN259" s="1119"/>
      <c r="AO259" s="1119"/>
      <c r="AP259" s="1119"/>
      <c r="AQ259" s="1119"/>
      <c r="AR259" s="1119"/>
      <c r="AS259" s="1119"/>
      <c r="AT259" s="1119"/>
      <c r="AU259" s="1119"/>
      <c r="AV259" s="1119"/>
      <c r="AW259" s="1119"/>
      <c r="AX259" s="1119"/>
      <c r="AY259" s="1122"/>
    </row>
    <row r="260" spans="1:51" s="208" customFormat="1" ht="33" customHeight="1" thickBot="1">
      <c r="A260" s="1102"/>
      <c r="B260" s="1103"/>
      <c r="C260" s="1104"/>
      <c r="D260" s="161" t="s">
        <v>36</v>
      </c>
      <c r="E260" s="166">
        <f>+E258+E259</f>
        <v>5288253139</v>
      </c>
      <c r="F260" s="166">
        <f>+F258+F259</f>
        <v>5288253139</v>
      </c>
      <c r="G260" s="166">
        <f>+G258+G259</f>
        <v>5288253139</v>
      </c>
      <c r="H260" s="166">
        <f>+H258+H259</f>
        <v>5288253139</v>
      </c>
      <c r="I260" s="166">
        <f>+I258+I259</f>
        <v>5288253139</v>
      </c>
      <c r="J260" s="169"/>
      <c r="K260" s="169"/>
      <c r="L260" s="185"/>
      <c r="M260" s="169"/>
      <c r="N260" s="169"/>
      <c r="O260" s="169"/>
      <c r="P260" s="169"/>
      <c r="Q260" s="169"/>
      <c r="R260" s="406"/>
      <c r="S260" s="167"/>
      <c r="T260" s="166">
        <f>+T258+T259</f>
        <v>287863134</v>
      </c>
      <c r="U260" s="166">
        <f>+U258+U259</f>
        <v>3167092100</v>
      </c>
      <c r="V260" s="166">
        <f>+V258+V259</f>
        <v>4249710667</v>
      </c>
      <c r="W260" s="169"/>
      <c r="X260" s="169"/>
      <c r="Y260" s="169"/>
      <c r="Z260" s="169"/>
      <c r="AA260" s="169"/>
      <c r="AB260" s="169"/>
      <c r="AC260" s="169"/>
      <c r="AD260" s="169"/>
      <c r="AE260" s="169"/>
      <c r="AF260" s="407"/>
      <c r="AG260" s="1089"/>
      <c r="AH260" s="1107"/>
      <c r="AI260" s="1107"/>
      <c r="AJ260" s="1107"/>
      <c r="AK260" s="1107"/>
      <c r="AL260" s="1107"/>
      <c r="AM260" s="1107"/>
      <c r="AN260" s="1120"/>
      <c r="AO260" s="1120"/>
      <c r="AP260" s="1120"/>
      <c r="AQ260" s="1120"/>
      <c r="AR260" s="1120"/>
      <c r="AS260" s="1120"/>
      <c r="AT260" s="1120"/>
      <c r="AU260" s="1120"/>
      <c r="AV260" s="1120"/>
      <c r="AW260" s="1120"/>
      <c r="AX260" s="1120"/>
      <c r="AY260" s="1123"/>
    </row>
    <row r="261" spans="1:51">
      <c r="A261" s="39"/>
      <c r="B261" s="39"/>
      <c r="C261" s="39"/>
      <c r="D261" s="39"/>
      <c r="E261" s="40"/>
      <c r="F261" s="40"/>
      <c r="G261" s="40"/>
      <c r="H261" s="40"/>
      <c r="I261" s="40"/>
      <c r="J261" s="40"/>
      <c r="K261" s="40"/>
      <c r="L261" s="40"/>
      <c r="M261" s="40"/>
      <c r="N261" s="40"/>
      <c r="O261" s="40"/>
      <c r="P261" s="40"/>
      <c r="Q261" s="40"/>
      <c r="R261" s="408"/>
      <c r="S261" s="40"/>
      <c r="T261" s="40"/>
      <c r="U261" s="40"/>
      <c r="V261" s="40"/>
      <c r="W261" s="40"/>
      <c r="X261" s="40"/>
      <c r="Y261" s="40"/>
      <c r="Z261" s="40"/>
      <c r="AA261" s="40"/>
      <c r="AB261" s="40"/>
      <c r="AC261" s="40"/>
      <c r="AD261" s="40"/>
      <c r="AE261" s="39"/>
      <c r="AF261" s="39"/>
      <c r="AG261" s="39"/>
      <c r="AH261" s="39"/>
      <c r="AI261" s="39"/>
      <c r="AJ261" s="39"/>
      <c r="AK261" s="39"/>
      <c r="AL261" s="39"/>
      <c r="AM261" s="39"/>
      <c r="AN261" s="39"/>
      <c r="AO261" s="39"/>
      <c r="AP261" s="71"/>
      <c r="AQ261" s="71"/>
      <c r="AR261" s="39"/>
      <c r="AS261" s="39"/>
      <c r="AT261" s="39"/>
      <c r="AU261" s="39"/>
      <c r="AV261" s="39"/>
      <c r="AW261" s="39"/>
      <c r="AX261" s="71"/>
    </row>
    <row r="262" spans="1:51" ht="18">
      <c r="A262" s="41" t="s">
        <v>40</v>
      </c>
      <c r="B262" s="39"/>
      <c r="C262" s="39"/>
      <c r="D262" s="39"/>
      <c r="E262" s="40"/>
      <c r="F262" s="40"/>
      <c r="G262" s="40"/>
      <c r="H262" s="40"/>
      <c r="I262" s="40"/>
      <c r="J262" s="40"/>
      <c r="K262" s="40"/>
      <c r="L262" s="40"/>
      <c r="M262" s="40"/>
      <c r="N262" s="40"/>
      <c r="O262" s="40"/>
      <c r="P262" s="40"/>
      <c r="Q262" s="40"/>
      <c r="R262" s="408"/>
      <c r="S262" s="40"/>
      <c r="T262" s="40"/>
      <c r="U262" s="40"/>
      <c r="V262" s="40"/>
      <c r="W262" s="40"/>
      <c r="X262" s="40"/>
      <c r="Y262" s="40"/>
      <c r="Z262" s="40"/>
      <c r="AA262" s="40"/>
      <c r="AB262" s="40"/>
      <c r="AC262" s="40"/>
      <c r="AD262" s="40"/>
      <c r="AE262" s="39"/>
      <c r="AF262" s="39"/>
      <c r="AG262" s="39"/>
      <c r="AH262" s="39"/>
      <c r="AI262" s="39"/>
      <c r="AJ262" s="42"/>
      <c r="AK262" s="42"/>
      <c r="AL262" s="42"/>
      <c r="AM262" s="42"/>
      <c r="AN262" s="42"/>
      <c r="AO262" s="42"/>
      <c r="AP262" s="72"/>
      <c r="AQ262" s="72"/>
      <c r="AR262" s="43"/>
      <c r="AS262" s="43"/>
      <c r="AT262" s="43"/>
      <c r="AU262" s="43"/>
      <c r="AV262" s="43"/>
      <c r="AW262" s="43"/>
      <c r="AX262" s="43"/>
    </row>
    <row r="263" spans="1:51" ht="33" customHeight="1">
      <c r="A263" s="657" t="s">
        <v>41</v>
      </c>
      <c r="B263" s="1124" t="s">
        <v>42</v>
      </c>
      <c r="C263" s="1125"/>
      <c r="D263" s="1126"/>
      <c r="E263" s="1127" t="s">
        <v>43</v>
      </c>
      <c r="F263" s="1127"/>
      <c r="G263" s="1127"/>
      <c r="H263" s="1127"/>
      <c r="I263" s="1127"/>
      <c r="J263" s="1127"/>
      <c r="K263" s="1127"/>
      <c r="L263" s="1127"/>
      <c r="M263" s="1127"/>
      <c r="N263" s="1127"/>
      <c r="O263" s="1127"/>
      <c r="P263" s="1127"/>
      <c r="Q263" s="1127"/>
      <c r="R263" s="1127"/>
      <c r="S263" s="39"/>
      <c r="T263" s="39"/>
      <c r="U263" s="39"/>
      <c r="V263" s="39"/>
      <c r="W263" s="39"/>
      <c r="X263" s="39"/>
      <c r="Y263" s="39"/>
      <c r="Z263" s="39"/>
      <c r="AA263" s="39"/>
      <c r="AB263" s="39"/>
      <c r="AC263" s="39"/>
      <c r="AD263" s="39"/>
      <c r="AE263" s="39"/>
      <c r="AF263" s="39"/>
      <c r="AG263" s="39"/>
      <c r="AH263" s="39"/>
      <c r="AI263" s="39"/>
      <c r="AJ263" s="42"/>
      <c r="AK263" s="42"/>
      <c r="AL263" s="42"/>
      <c r="AM263" s="42"/>
      <c r="AN263" s="42"/>
      <c r="AO263" s="42"/>
      <c r="AP263" s="72"/>
      <c r="AQ263" s="72"/>
      <c r="AR263" s="42"/>
      <c r="AS263" s="42"/>
      <c r="AT263" s="42"/>
      <c r="AU263" s="42"/>
      <c r="AV263" s="42"/>
      <c r="AW263" s="42"/>
      <c r="AX263" s="72"/>
    </row>
    <row r="264" spans="1:51" ht="45" customHeight="1">
      <c r="A264" s="656">
        <v>12</v>
      </c>
      <c r="B264" s="1114" t="s">
        <v>120</v>
      </c>
      <c r="C264" s="1115"/>
      <c r="D264" s="1116"/>
      <c r="E264" s="1117" t="s">
        <v>122</v>
      </c>
      <c r="F264" s="1117"/>
      <c r="G264" s="1117"/>
      <c r="H264" s="1117"/>
      <c r="I264" s="1117"/>
      <c r="J264" s="1117"/>
      <c r="K264" s="1117"/>
      <c r="L264" s="1117"/>
      <c r="M264" s="1117"/>
      <c r="N264" s="1117"/>
      <c r="O264" s="1117"/>
      <c r="P264" s="1117"/>
      <c r="Q264" s="1117"/>
      <c r="R264" s="1117"/>
      <c r="S264" s="39"/>
      <c r="T264" s="39"/>
      <c r="U264" s="39"/>
      <c r="V264" s="39"/>
      <c r="W264" s="39"/>
      <c r="X264" s="39"/>
      <c r="Y264" s="39"/>
      <c r="Z264" s="39"/>
      <c r="AA264" s="39"/>
      <c r="AB264" s="39"/>
      <c r="AC264" s="39"/>
      <c r="AD264" s="39"/>
      <c r="AE264" s="39"/>
      <c r="AF264" s="39"/>
      <c r="AG264" s="39"/>
      <c r="AH264" s="39"/>
      <c r="AI264" s="39"/>
      <c r="AJ264" s="42"/>
      <c r="AK264" s="42"/>
      <c r="AL264" s="42"/>
      <c r="AM264" s="42"/>
      <c r="AN264" s="42"/>
      <c r="AO264" s="42"/>
      <c r="AP264" s="72"/>
      <c r="AQ264" s="72"/>
      <c r="AR264" s="42"/>
      <c r="AS264" s="42"/>
      <c r="AT264" s="42"/>
      <c r="AU264" s="42"/>
      <c r="AV264" s="42"/>
      <c r="AW264" s="42"/>
      <c r="AX264" s="72"/>
    </row>
    <row r="265" spans="1:51" ht="45" customHeight="1">
      <c r="A265" s="656">
        <v>13</v>
      </c>
      <c r="B265" s="1114" t="s">
        <v>291</v>
      </c>
      <c r="C265" s="1115"/>
      <c r="D265" s="1116"/>
      <c r="E265" s="1117" t="s">
        <v>292</v>
      </c>
      <c r="F265" s="1117"/>
      <c r="G265" s="1117"/>
      <c r="H265" s="1117"/>
      <c r="I265" s="1117"/>
      <c r="J265" s="1117"/>
      <c r="K265" s="1117"/>
      <c r="L265" s="1117"/>
      <c r="M265" s="1117"/>
      <c r="N265" s="1117"/>
      <c r="O265" s="1117"/>
      <c r="P265" s="1117"/>
      <c r="Q265" s="1117"/>
      <c r="R265" s="1117"/>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71"/>
      <c r="AQ265" s="71"/>
      <c r="AR265" s="39"/>
      <c r="AS265" s="39"/>
      <c r="AT265" s="39"/>
      <c r="AU265" s="39"/>
      <c r="AV265" s="39"/>
      <c r="AW265" s="39"/>
      <c r="AX265" s="71"/>
    </row>
    <row r="266" spans="1:51">
      <c r="A266" s="44"/>
      <c r="B266" s="44"/>
      <c r="C266" s="44"/>
      <c r="D266" s="44"/>
      <c r="E266" s="44"/>
      <c r="F266" s="44"/>
      <c r="G266" s="44"/>
      <c r="H266" s="44"/>
      <c r="I266" s="44"/>
      <c r="J266" s="44"/>
      <c r="K266" s="44"/>
      <c r="L266" s="44"/>
      <c r="M266" s="44"/>
      <c r="N266" s="44"/>
      <c r="O266" s="44"/>
      <c r="P266" s="44"/>
      <c r="Q266" s="44"/>
      <c r="R266" s="409"/>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73"/>
      <c r="AQ266" s="73"/>
      <c r="AR266" s="44"/>
      <c r="AS266" s="44"/>
      <c r="AT266" s="44"/>
      <c r="AU266" s="44"/>
      <c r="AV266" s="44"/>
      <c r="AW266" s="44"/>
      <c r="AX266" s="73"/>
    </row>
    <row r="267" spans="1:51">
      <c r="A267" s="44"/>
      <c r="B267" s="44"/>
      <c r="C267" s="44"/>
      <c r="D267" s="44"/>
      <c r="E267" s="44"/>
      <c r="F267" s="44"/>
      <c r="G267" s="44"/>
      <c r="H267" s="44"/>
      <c r="I267" s="44"/>
      <c r="J267" s="44"/>
      <c r="K267" s="44"/>
      <c r="L267" s="44"/>
      <c r="M267" s="44"/>
      <c r="N267" s="44"/>
      <c r="O267" s="44"/>
      <c r="P267" s="44"/>
      <c r="Q267" s="44"/>
      <c r="R267" s="409"/>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73"/>
      <c r="AQ267" s="73"/>
      <c r="AR267" s="44"/>
      <c r="AS267" s="44"/>
      <c r="AT267" s="44"/>
      <c r="AU267" s="44"/>
      <c r="AV267" s="44"/>
      <c r="AW267" s="44"/>
      <c r="AX267" s="73"/>
    </row>
    <row r="268" spans="1:51">
      <c r="A268" s="44"/>
      <c r="B268" s="44"/>
      <c r="C268" s="44"/>
      <c r="D268" s="44"/>
      <c r="E268" s="45"/>
      <c r="F268" s="45"/>
      <c r="G268" s="45"/>
      <c r="H268" s="45"/>
      <c r="I268" s="45"/>
      <c r="J268" s="45"/>
      <c r="K268" s="45"/>
      <c r="L268" s="45"/>
      <c r="M268" s="45"/>
      <c r="N268" s="45"/>
      <c r="O268" s="45"/>
      <c r="P268" s="45"/>
      <c r="Q268" s="45"/>
      <c r="R268" s="409"/>
      <c r="S268" s="45"/>
      <c r="T268" s="45"/>
      <c r="U268" s="45"/>
      <c r="V268" s="45"/>
      <c r="W268" s="45"/>
      <c r="X268" s="45"/>
      <c r="Y268" s="45"/>
      <c r="Z268" s="45"/>
      <c r="AA268" s="45"/>
      <c r="AB268" s="45"/>
      <c r="AC268" s="45"/>
      <c r="AD268" s="45"/>
      <c r="AE268" s="44"/>
      <c r="AF268" s="44"/>
      <c r="AG268" s="44"/>
      <c r="AH268" s="44"/>
      <c r="AI268" s="44"/>
      <c r="AJ268" s="44"/>
      <c r="AK268" s="44"/>
      <c r="AL268" s="44"/>
      <c r="AM268" s="44"/>
      <c r="AN268" s="44"/>
      <c r="AO268" s="44"/>
      <c r="AP268" s="73"/>
      <c r="AQ268" s="73"/>
      <c r="AR268" s="44"/>
      <c r="AS268" s="44"/>
      <c r="AT268" s="44"/>
      <c r="AU268" s="44"/>
      <c r="AV268" s="44"/>
      <c r="AW268" s="44"/>
      <c r="AX268" s="73"/>
    </row>
    <row r="269" spans="1:51" ht="15.75">
      <c r="A269" s="44"/>
      <c r="B269" s="44"/>
      <c r="C269" s="44"/>
      <c r="D269" s="44"/>
      <c r="E269" s="74"/>
      <c r="F269" s="74"/>
      <c r="G269" s="74"/>
      <c r="H269" s="74"/>
      <c r="I269" s="74"/>
      <c r="J269" s="74"/>
      <c r="K269" s="74"/>
      <c r="L269" s="74"/>
      <c r="M269" s="74"/>
      <c r="N269" s="74"/>
      <c r="O269" s="74"/>
      <c r="P269" s="74"/>
      <c r="Q269" s="74"/>
      <c r="R269" s="409"/>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73"/>
      <c r="AQ269" s="73"/>
      <c r="AR269" s="44"/>
      <c r="AS269" s="44"/>
      <c r="AT269" s="44"/>
      <c r="AU269" s="44"/>
      <c r="AV269" s="44"/>
      <c r="AW269" s="44"/>
      <c r="AX269" s="73"/>
    </row>
    <row r="270" spans="1:51">
      <c r="A270" s="44"/>
      <c r="B270" s="44"/>
      <c r="C270" s="44"/>
      <c r="D270" s="44"/>
      <c r="E270" s="44"/>
      <c r="F270" s="44"/>
      <c r="G270" s="44"/>
      <c r="H270" s="44"/>
      <c r="I270" s="44"/>
      <c r="J270" s="44"/>
      <c r="K270" s="44"/>
      <c r="L270" s="44"/>
      <c r="M270" s="44"/>
      <c r="N270" s="44"/>
      <c r="O270" s="44"/>
      <c r="P270" s="44"/>
      <c r="Q270" s="44"/>
      <c r="R270" s="409"/>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73"/>
      <c r="AQ270" s="73"/>
      <c r="AR270" s="44"/>
      <c r="AS270" s="44"/>
      <c r="AT270" s="44"/>
      <c r="AU270" s="44"/>
      <c r="AV270" s="44"/>
      <c r="AW270" s="44"/>
      <c r="AX270" s="73"/>
    </row>
    <row r="271" spans="1:51">
      <c r="A271" s="44"/>
      <c r="B271" s="44"/>
      <c r="C271" s="44"/>
      <c r="D271" s="44"/>
      <c r="E271" s="45"/>
      <c r="F271" s="45"/>
      <c r="G271" s="45"/>
      <c r="H271" s="45"/>
      <c r="I271" s="45"/>
      <c r="J271" s="45"/>
      <c r="K271" s="45"/>
      <c r="L271" s="45"/>
      <c r="M271" s="45"/>
      <c r="N271" s="45"/>
      <c r="O271" s="45"/>
      <c r="P271" s="45"/>
      <c r="Q271" s="45"/>
      <c r="R271" s="409"/>
      <c r="S271" s="45"/>
      <c r="T271" s="45"/>
      <c r="U271" s="45"/>
      <c r="V271" s="45"/>
      <c r="W271" s="45"/>
      <c r="X271" s="45"/>
      <c r="Y271" s="45"/>
      <c r="Z271" s="45"/>
      <c r="AA271" s="45"/>
      <c r="AB271" s="45"/>
      <c r="AC271" s="45"/>
      <c r="AD271" s="45"/>
      <c r="AE271" s="44"/>
      <c r="AF271" s="44"/>
      <c r="AG271" s="44"/>
      <c r="AH271" s="44"/>
      <c r="AI271" s="44"/>
      <c r="AJ271" s="44"/>
      <c r="AK271" s="44"/>
      <c r="AL271" s="44"/>
      <c r="AM271" s="44"/>
      <c r="AN271" s="44"/>
      <c r="AO271" s="44"/>
      <c r="AP271" s="73"/>
      <c r="AQ271" s="73"/>
      <c r="AR271" s="44"/>
      <c r="AS271" s="44"/>
      <c r="AT271" s="44"/>
      <c r="AU271" s="44"/>
      <c r="AV271" s="44"/>
      <c r="AW271" s="44"/>
      <c r="AX271" s="73"/>
    </row>
    <row r="272" spans="1:51">
      <c r="A272" s="44"/>
      <c r="B272" s="44"/>
      <c r="C272" s="44"/>
      <c r="D272" s="44"/>
      <c r="E272" s="44"/>
      <c r="F272" s="44"/>
      <c r="G272" s="44"/>
      <c r="H272" s="44"/>
      <c r="I272" s="44"/>
      <c r="J272" s="44"/>
      <c r="K272" s="44"/>
      <c r="L272" s="44"/>
      <c r="M272" s="44"/>
      <c r="N272" s="44"/>
      <c r="O272" s="44"/>
      <c r="P272" s="44"/>
      <c r="Q272" s="44"/>
      <c r="R272" s="409"/>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73"/>
      <c r="AQ272" s="73"/>
      <c r="AR272" s="44"/>
      <c r="AS272" s="44"/>
      <c r="AT272" s="44"/>
      <c r="AU272" s="44"/>
      <c r="AV272" s="44"/>
      <c r="AW272" s="44"/>
      <c r="AX272" s="73"/>
    </row>
    <row r="273" spans="1:50">
      <c r="A273" s="44"/>
      <c r="B273" s="44"/>
      <c r="C273" s="44"/>
      <c r="D273" s="44"/>
      <c r="E273" s="44"/>
      <c r="F273" s="44"/>
      <c r="G273" s="44"/>
      <c r="H273" s="44"/>
      <c r="I273" s="44"/>
      <c r="J273" s="44"/>
      <c r="K273" s="44"/>
      <c r="L273" s="44"/>
      <c r="M273" s="44"/>
      <c r="N273" s="44"/>
      <c r="O273" s="44"/>
      <c r="P273" s="44"/>
      <c r="Q273" s="44"/>
      <c r="R273" s="409"/>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73"/>
      <c r="AQ273" s="73"/>
      <c r="AR273" s="44"/>
      <c r="AS273" s="44"/>
      <c r="AT273" s="44"/>
      <c r="AU273" s="44"/>
      <c r="AV273" s="44"/>
      <c r="AW273" s="44"/>
      <c r="AX273" s="73"/>
    </row>
    <row r="274" spans="1:50">
      <c r="A274" s="44"/>
      <c r="B274" s="44"/>
      <c r="C274" s="44"/>
      <c r="D274" s="44"/>
      <c r="E274" s="44"/>
      <c r="F274" s="44"/>
      <c r="G274" s="44"/>
      <c r="H274" s="44"/>
      <c r="I274" s="44"/>
      <c r="J274" s="44"/>
      <c r="K274" s="44"/>
      <c r="L274" s="44"/>
      <c r="M274" s="44"/>
      <c r="N274" s="44"/>
      <c r="O274" s="44"/>
      <c r="P274" s="44"/>
      <c r="Q274" s="44"/>
      <c r="R274" s="409"/>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73"/>
      <c r="AQ274" s="73"/>
      <c r="AR274" s="44"/>
      <c r="AS274" s="44"/>
      <c r="AT274" s="44"/>
      <c r="AU274" s="44"/>
      <c r="AV274" s="44"/>
      <c r="AW274" s="44"/>
      <c r="AX274" s="73"/>
    </row>
    <row r="275" spans="1:50">
      <c r="A275" s="44"/>
      <c r="B275" s="44"/>
      <c r="C275" s="44"/>
      <c r="D275" s="44"/>
      <c r="E275" s="44"/>
      <c r="F275" s="44"/>
      <c r="G275" s="44"/>
      <c r="H275" s="44"/>
      <c r="I275" s="44"/>
      <c r="J275" s="44"/>
      <c r="K275" s="44"/>
      <c r="L275" s="44"/>
      <c r="M275" s="44"/>
      <c r="N275" s="44"/>
      <c r="O275" s="44"/>
      <c r="P275" s="44"/>
      <c r="Q275" s="44"/>
      <c r="R275" s="409"/>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73"/>
      <c r="AQ275" s="73"/>
      <c r="AR275" s="44"/>
      <c r="AS275" s="44"/>
      <c r="AT275" s="44"/>
      <c r="AU275" s="44"/>
      <c r="AV275" s="44"/>
      <c r="AW275" s="44"/>
      <c r="AX275" s="73"/>
    </row>
    <row r="276" spans="1:50">
      <c r="A276" s="44"/>
      <c r="B276" s="44"/>
      <c r="C276" s="44"/>
      <c r="D276" s="44"/>
      <c r="E276" s="44"/>
      <c r="F276" s="44"/>
      <c r="G276" s="44"/>
      <c r="H276" s="44"/>
      <c r="I276" s="44"/>
      <c r="J276" s="44"/>
      <c r="K276" s="44"/>
      <c r="L276" s="44"/>
      <c r="M276" s="44"/>
      <c r="N276" s="44"/>
      <c r="O276" s="44"/>
      <c r="P276" s="44"/>
      <c r="Q276" s="44"/>
      <c r="R276" s="409"/>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73"/>
      <c r="AQ276" s="73"/>
      <c r="AR276" s="44"/>
      <c r="AS276" s="44"/>
      <c r="AT276" s="44"/>
      <c r="AU276" s="44"/>
      <c r="AV276" s="44"/>
      <c r="AW276" s="44"/>
      <c r="AX276" s="73"/>
    </row>
    <row r="277" spans="1:50">
      <c r="A277" s="44"/>
      <c r="B277" s="44"/>
      <c r="C277" s="44"/>
      <c r="D277" s="44"/>
      <c r="E277" s="44"/>
      <c r="F277" s="44"/>
      <c r="G277" s="44"/>
      <c r="H277" s="44"/>
      <c r="I277" s="44"/>
      <c r="J277" s="44"/>
      <c r="K277" s="44"/>
      <c r="L277" s="44"/>
      <c r="M277" s="44"/>
      <c r="N277" s="44"/>
      <c r="O277" s="44"/>
      <c r="P277" s="44"/>
      <c r="Q277" s="44"/>
      <c r="R277" s="409"/>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73"/>
      <c r="AQ277" s="73"/>
      <c r="AR277" s="44"/>
      <c r="AS277" s="44"/>
      <c r="AT277" s="44"/>
      <c r="AU277" s="44"/>
      <c r="AV277" s="44"/>
      <c r="AW277" s="44"/>
      <c r="AX277" s="73"/>
    </row>
    <row r="278" spans="1:50">
      <c r="A278" s="44"/>
      <c r="B278" s="44"/>
      <c r="C278" s="44"/>
      <c r="D278" s="44"/>
      <c r="E278" s="44"/>
      <c r="F278" s="44"/>
      <c r="G278" s="44"/>
      <c r="H278" s="44"/>
      <c r="I278" s="44"/>
      <c r="J278" s="44"/>
      <c r="K278" s="44"/>
      <c r="L278" s="44"/>
      <c r="M278" s="44"/>
      <c r="N278" s="44"/>
      <c r="O278" s="44"/>
      <c r="P278" s="44"/>
      <c r="Q278" s="44"/>
      <c r="R278" s="409"/>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73"/>
      <c r="AQ278" s="73"/>
      <c r="AR278" s="44"/>
      <c r="AS278" s="44"/>
      <c r="AT278" s="44"/>
      <c r="AU278" s="44"/>
      <c r="AV278" s="44"/>
      <c r="AW278" s="44"/>
      <c r="AX278" s="73"/>
    </row>
    <row r="279" spans="1:50">
      <c r="R279" s="409"/>
      <c r="S279" s="44"/>
      <c r="T279" s="44"/>
      <c r="U279" s="44"/>
      <c r="V279" s="44"/>
      <c r="W279" s="44"/>
      <c r="X279" s="44"/>
      <c r="Y279" s="44"/>
      <c r="Z279" s="44"/>
      <c r="AA279" s="44"/>
      <c r="AB279" s="44"/>
      <c r="AC279" s="44"/>
      <c r="AD279" s="44"/>
    </row>
    <row r="280" spans="1:50">
      <c r="R280" s="409"/>
      <c r="S280" s="44"/>
      <c r="T280" s="44"/>
      <c r="U280" s="44"/>
      <c r="V280" s="44"/>
      <c r="W280" s="44"/>
      <c r="X280" s="44"/>
      <c r="Y280" s="44"/>
      <c r="Z280" s="44"/>
      <c r="AA280" s="44"/>
      <c r="AB280" s="44"/>
      <c r="AC280" s="44"/>
      <c r="AD280" s="44"/>
    </row>
    <row r="281" spans="1:50">
      <c r="R281" s="409"/>
      <c r="S281" s="44"/>
      <c r="T281" s="44"/>
      <c r="U281" s="44"/>
      <c r="V281" s="44"/>
      <c r="W281" s="44"/>
      <c r="X281" s="44"/>
      <c r="Y281" s="44"/>
      <c r="Z281" s="44"/>
      <c r="AA281" s="44"/>
      <c r="AB281" s="44"/>
      <c r="AC281" s="44"/>
      <c r="AD281" s="44"/>
    </row>
    <row r="282" spans="1:50">
      <c r="R282" s="409"/>
      <c r="S282" s="44"/>
      <c r="T282" s="44"/>
      <c r="U282" s="44"/>
      <c r="V282" s="44"/>
      <c r="W282" s="44"/>
      <c r="X282" s="44"/>
      <c r="Y282" s="44"/>
      <c r="Z282" s="44"/>
      <c r="AA282" s="44"/>
      <c r="AB282" s="44"/>
      <c r="AC282" s="44"/>
      <c r="AD282" s="44"/>
    </row>
    <row r="283" spans="1:50">
      <c r="R283" s="409"/>
      <c r="S283" s="44"/>
      <c r="T283" s="44"/>
      <c r="U283" s="44"/>
      <c r="V283" s="44"/>
      <c r="W283" s="44"/>
      <c r="X283" s="44"/>
      <c r="Y283" s="44"/>
      <c r="Z283" s="44"/>
      <c r="AA283" s="44"/>
      <c r="AB283" s="44"/>
      <c r="AC283" s="44"/>
      <c r="AD283" s="44"/>
    </row>
    <row r="284" spans="1:50">
      <c r="R284" s="409"/>
      <c r="S284" s="44"/>
      <c r="T284" s="44"/>
      <c r="U284" s="44"/>
      <c r="V284" s="44"/>
      <c r="W284" s="44"/>
      <c r="X284" s="44"/>
      <c r="Y284" s="44"/>
      <c r="Z284" s="44"/>
      <c r="AA284" s="44"/>
      <c r="AB284" s="44"/>
      <c r="AC284" s="44"/>
      <c r="AD284" s="44"/>
    </row>
    <row r="285" spans="1:50">
      <c r="R285" s="409"/>
      <c r="S285" s="44"/>
      <c r="T285" s="44"/>
      <c r="U285" s="44"/>
      <c r="V285" s="44"/>
      <c r="W285" s="44"/>
      <c r="X285" s="44"/>
      <c r="Y285" s="44"/>
      <c r="Z285" s="44"/>
      <c r="AA285" s="44"/>
      <c r="AB285" s="44"/>
      <c r="AC285" s="44"/>
      <c r="AD285" s="44"/>
    </row>
    <row r="286" spans="1:50">
      <c r="R286" s="409"/>
      <c r="S286" s="44"/>
      <c r="T286" s="44"/>
      <c r="U286" s="44"/>
      <c r="V286" s="44"/>
      <c r="W286" s="44"/>
      <c r="X286" s="44"/>
      <c r="Y286" s="44"/>
      <c r="Z286" s="44"/>
      <c r="AA286" s="44"/>
      <c r="AB286" s="44"/>
      <c r="AC286" s="44"/>
      <c r="AD286" s="44"/>
    </row>
    <row r="287" spans="1:50">
      <c r="R287" s="409"/>
      <c r="S287" s="44"/>
      <c r="T287" s="44"/>
      <c r="U287" s="44"/>
      <c r="V287" s="44"/>
      <c r="W287" s="44"/>
      <c r="X287" s="44"/>
      <c r="Y287" s="44"/>
      <c r="Z287" s="44"/>
      <c r="AA287" s="44"/>
      <c r="AB287" s="44"/>
      <c r="AC287" s="44"/>
      <c r="AD287" s="44"/>
      <c r="AP287"/>
      <c r="AQ287"/>
      <c r="AX287"/>
    </row>
    <row r="288" spans="1:50">
      <c r="R288" s="409"/>
      <c r="S288" s="44"/>
      <c r="T288" s="44"/>
      <c r="U288" s="44"/>
      <c r="V288" s="44"/>
      <c r="W288" s="44"/>
      <c r="X288" s="44"/>
      <c r="Y288" s="44"/>
      <c r="Z288" s="44"/>
      <c r="AA288" s="44"/>
      <c r="AB288" s="44"/>
      <c r="AC288" s="44"/>
      <c r="AD288" s="44"/>
      <c r="AP288"/>
      <c r="AQ288"/>
      <c r="AX288"/>
    </row>
    <row r="289" spans="18:50">
      <c r="R289" s="409"/>
      <c r="S289" s="44"/>
      <c r="T289" s="44"/>
      <c r="U289" s="44"/>
      <c r="V289" s="44"/>
      <c r="W289" s="44"/>
      <c r="X289" s="44"/>
      <c r="Y289" s="44"/>
      <c r="Z289" s="44"/>
      <c r="AA289" s="44"/>
      <c r="AB289" s="44"/>
      <c r="AC289" s="44"/>
      <c r="AD289" s="44"/>
      <c r="AP289"/>
      <c r="AQ289"/>
      <c r="AX289"/>
    </row>
    <row r="290" spans="18:50">
      <c r="R290" s="409"/>
      <c r="S290" s="44"/>
      <c r="T290" s="44"/>
      <c r="U290" s="44"/>
      <c r="V290" s="44"/>
      <c r="W290" s="44"/>
      <c r="X290" s="44"/>
      <c r="Y290" s="44"/>
      <c r="Z290" s="44"/>
      <c r="AA290" s="44"/>
      <c r="AB290" s="44"/>
      <c r="AC290" s="44"/>
      <c r="AD290" s="44"/>
      <c r="AP290"/>
      <c r="AQ290"/>
      <c r="AX290"/>
    </row>
    <row r="291" spans="18:50">
      <c r="R291" s="409"/>
      <c r="S291" s="44"/>
      <c r="T291" s="44"/>
      <c r="U291" s="44"/>
      <c r="V291" s="44"/>
      <c r="W291" s="44"/>
      <c r="X291" s="44"/>
      <c r="Y291" s="44"/>
      <c r="Z291" s="44"/>
      <c r="AA291" s="44"/>
      <c r="AB291" s="44"/>
      <c r="AC291" s="44"/>
      <c r="AD291" s="44"/>
      <c r="AP291"/>
      <c r="AQ291"/>
      <c r="AX291"/>
    </row>
    <row r="292" spans="18:50">
      <c r="R292" s="409"/>
      <c r="S292" s="44"/>
      <c r="T292" s="44"/>
      <c r="U292" s="44"/>
      <c r="V292" s="44"/>
      <c r="W292" s="44"/>
      <c r="X292" s="44"/>
      <c r="Y292" s="44"/>
      <c r="Z292" s="44"/>
      <c r="AA292" s="44"/>
      <c r="AB292" s="44"/>
      <c r="AC292" s="44"/>
      <c r="AD292" s="44"/>
      <c r="AP292"/>
      <c r="AQ292"/>
      <c r="AX292"/>
    </row>
    <row r="293" spans="18:50">
      <c r="R293" s="409"/>
      <c r="S293" s="44"/>
      <c r="T293" s="44"/>
      <c r="U293" s="44"/>
      <c r="V293" s="44"/>
      <c r="W293" s="44"/>
      <c r="X293" s="44"/>
      <c r="Y293" s="44"/>
      <c r="Z293" s="44"/>
      <c r="AA293" s="44"/>
      <c r="AB293" s="44"/>
      <c r="AC293" s="44"/>
      <c r="AD293" s="44"/>
      <c r="AP293"/>
      <c r="AQ293"/>
      <c r="AX293"/>
    </row>
    <row r="294" spans="18:50">
      <c r="R294" s="409"/>
      <c r="S294" s="44"/>
      <c r="T294" s="44"/>
      <c r="U294" s="44"/>
      <c r="V294" s="44"/>
      <c r="W294" s="44"/>
      <c r="X294" s="44"/>
      <c r="Y294" s="44"/>
      <c r="Z294" s="44"/>
      <c r="AA294" s="44"/>
      <c r="AB294" s="44"/>
      <c r="AC294" s="44"/>
      <c r="AD294" s="44"/>
      <c r="AP294"/>
      <c r="AQ294"/>
      <c r="AX294"/>
    </row>
    <row r="295" spans="18:50">
      <c r="R295" s="409"/>
      <c r="S295" s="44"/>
      <c r="T295" s="44"/>
      <c r="U295" s="44"/>
      <c r="V295" s="44"/>
      <c r="W295" s="44"/>
      <c r="X295" s="44"/>
      <c r="Y295" s="44"/>
      <c r="Z295" s="44"/>
      <c r="AA295" s="44"/>
      <c r="AB295" s="44"/>
      <c r="AC295" s="44"/>
      <c r="AD295" s="44"/>
      <c r="AP295"/>
      <c r="AQ295"/>
      <c r="AX295"/>
    </row>
    <row r="296" spans="18:50">
      <c r="R296" s="409"/>
      <c r="S296" s="44"/>
      <c r="T296" s="44"/>
      <c r="U296" s="44"/>
      <c r="V296" s="44"/>
      <c r="W296" s="44"/>
      <c r="X296" s="44"/>
      <c r="Y296" s="44"/>
      <c r="Z296" s="44"/>
      <c r="AA296" s="44"/>
      <c r="AB296" s="44"/>
      <c r="AC296" s="44"/>
      <c r="AD296" s="44"/>
      <c r="AP296"/>
      <c r="AQ296"/>
      <c r="AX296"/>
    </row>
    <row r="297" spans="18:50">
      <c r="R297" s="409"/>
      <c r="S297" s="44"/>
      <c r="T297" s="44"/>
      <c r="U297" s="44"/>
      <c r="V297" s="44"/>
      <c r="W297" s="44"/>
      <c r="X297" s="44"/>
      <c r="Y297" s="44"/>
      <c r="Z297" s="44"/>
      <c r="AA297" s="44"/>
      <c r="AB297" s="44"/>
      <c r="AC297" s="44"/>
      <c r="AD297" s="44"/>
      <c r="AP297"/>
      <c r="AQ297"/>
      <c r="AX297"/>
    </row>
    <row r="298" spans="18:50">
      <c r="R298" s="409"/>
      <c r="S298" s="44"/>
      <c r="T298" s="44"/>
      <c r="U298" s="44"/>
      <c r="V298" s="44"/>
      <c r="W298" s="44"/>
      <c r="X298" s="44"/>
      <c r="Y298" s="44"/>
      <c r="Z298" s="44"/>
      <c r="AA298" s="44"/>
      <c r="AB298" s="44"/>
      <c r="AC298" s="44"/>
      <c r="AD298" s="44"/>
      <c r="AP298"/>
      <c r="AQ298"/>
      <c r="AX298"/>
    </row>
    <row r="299" spans="18:50">
      <c r="R299" s="409"/>
      <c r="S299" s="44"/>
      <c r="T299" s="44"/>
      <c r="U299" s="44"/>
      <c r="V299" s="44"/>
      <c r="W299" s="44"/>
      <c r="X299" s="44"/>
      <c r="Y299" s="44"/>
      <c r="Z299" s="44"/>
      <c r="AA299" s="44"/>
      <c r="AB299" s="44"/>
      <c r="AC299" s="44"/>
      <c r="AD299" s="44"/>
      <c r="AP299"/>
      <c r="AQ299"/>
      <c r="AX299"/>
    </row>
    <row r="300" spans="18:50">
      <c r="R300" s="409"/>
      <c r="S300" s="44"/>
      <c r="T300" s="44"/>
      <c r="U300" s="44"/>
      <c r="V300" s="44"/>
      <c r="W300" s="44"/>
      <c r="X300" s="44"/>
      <c r="Y300" s="44"/>
      <c r="Z300" s="44"/>
      <c r="AA300" s="44"/>
      <c r="AB300" s="44"/>
      <c r="AC300" s="44"/>
      <c r="AD300" s="44"/>
      <c r="AP300"/>
      <c r="AQ300"/>
      <c r="AX300"/>
    </row>
    <row r="301" spans="18:50">
      <c r="R301" s="409"/>
      <c r="S301" s="44"/>
      <c r="T301" s="44"/>
      <c r="U301" s="44"/>
      <c r="V301" s="44"/>
      <c r="W301" s="44"/>
      <c r="X301" s="44"/>
      <c r="Y301" s="44"/>
      <c r="Z301" s="44"/>
      <c r="AA301" s="44"/>
      <c r="AB301" s="44"/>
      <c r="AC301" s="44"/>
      <c r="AD301" s="44"/>
      <c r="AP301"/>
      <c r="AQ301"/>
      <c r="AX301"/>
    </row>
    <row r="302" spans="18:50">
      <c r="R302" s="409"/>
      <c r="S302" s="44"/>
      <c r="T302" s="44"/>
      <c r="U302" s="44"/>
      <c r="V302" s="44"/>
      <c r="W302" s="44"/>
      <c r="X302" s="44"/>
      <c r="Y302" s="44"/>
      <c r="Z302" s="44"/>
      <c r="AA302" s="44"/>
      <c r="AB302" s="44"/>
      <c r="AC302" s="44"/>
      <c r="AD302" s="44"/>
      <c r="AP302"/>
      <c r="AQ302"/>
      <c r="AX302"/>
    </row>
    <row r="303" spans="18:50">
      <c r="R303" s="409"/>
      <c r="S303" s="44"/>
      <c r="T303" s="44"/>
      <c r="U303" s="44"/>
      <c r="V303" s="44"/>
      <c r="W303" s="44"/>
      <c r="X303" s="44"/>
      <c r="Y303" s="44"/>
      <c r="Z303" s="44"/>
      <c r="AA303" s="44"/>
      <c r="AB303" s="44"/>
      <c r="AC303" s="44"/>
      <c r="AD303" s="44"/>
      <c r="AP303"/>
      <c r="AQ303"/>
      <c r="AX303"/>
    </row>
    <row r="304" spans="18:50">
      <c r="R304" s="409"/>
      <c r="S304" s="44"/>
      <c r="T304" s="44"/>
      <c r="U304" s="44"/>
      <c r="V304" s="44"/>
      <c r="W304" s="44"/>
      <c r="X304" s="44"/>
      <c r="Y304" s="44"/>
      <c r="Z304" s="44"/>
      <c r="AA304" s="44"/>
      <c r="AB304" s="44"/>
      <c r="AC304" s="44"/>
      <c r="AD304" s="44"/>
      <c r="AP304"/>
      <c r="AQ304"/>
      <c r="AX304"/>
    </row>
    <row r="305" spans="18:50">
      <c r="R305" s="409"/>
      <c r="S305" s="44"/>
      <c r="T305" s="44"/>
      <c r="U305" s="44"/>
      <c r="V305" s="44"/>
      <c r="W305" s="44"/>
      <c r="X305" s="44"/>
      <c r="Y305" s="44"/>
      <c r="Z305" s="44"/>
      <c r="AA305" s="44"/>
      <c r="AB305" s="44"/>
      <c r="AC305" s="44"/>
      <c r="AD305" s="44"/>
      <c r="AP305"/>
      <c r="AQ305"/>
      <c r="AX305"/>
    </row>
    <row r="306" spans="18:50">
      <c r="R306" s="409"/>
      <c r="S306" s="44"/>
      <c r="T306" s="44"/>
      <c r="U306" s="44"/>
      <c r="V306" s="44"/>
      <c r="W306" s="44"/>
      <c r="X306" s="44"/>
      <c r="Y306" s="44"/>
      <c r="Z306" s="44"/>
      <c r="AA306" s="44"/>
      <c r="AB306" s="44"/>
      <c r="AC306" s="44"/>
      <c r="AD306" s="44"/>
      <c r="AP306"/>
      <c r="AQ306"/>
      <c r="AX306"/>
    </row>
    <row r="307" spans="18:50">
      <c r="R307" s="409"/>
      <c r="S307" s="44"/>
      <c r="T307" s="44"/>
      <c r="U307" s="44"/>
      <c r="V307" s="44"/>
      <c r="W307" s="44"/>
      <c r="X307" s="44"/>
      <c r="Y307" s="44"/>
      <c r="Z307" s="44"/>
      <c r="AA307" s="44"/>
      <c r="AB307" s="44"/>
      <c r="AC307" s="44"/>
      <c r="AD307" s="44"/>
      <c r="AP307"/>
      <c r="AQ307"/>
      <c r="AX307"/>
    </row>
    <row r="308" spans="18:50">
      <c r="R308" s="409"/>
      <c r="S308" s="44"/>
      <c r="T308" s="44"/>
      <c r="U308" s="44"/>
      <c r="V308" s="44"/>
      <c r="W308" s="44"/>
      <c r="X308" s="44"/>
      <c r="Y308" s="44"/>
      <c r="Z308" s="44"/>
      <c r="AA308" s="44"/>
      <c r="AB308" s="44"/>
      <c r="AC308" s="44"/>
      <c r="AD308" s="44"/>
      <c r="AP308"/>
      <c r="AQ308"/>
      <c r="AX308"/>
    </row>
    <row r="309" spans="18:50">
      <c r="R309" s="409"/>
      <c r="S309" s="44"/>
      <c r="T309" s="44"/>
      <c r="U309" s="44"/>
      <c r="V309" s="44"/>
      <c r="W309" s="44"/>
      <c r="X309" s="44"/>
      <c r="Y309" s="44"/>
      <c r="Z309" s="44"/>
      <c r="AA309" s="44"/>
      <c r="AB309" s="44"/>
      <c r="AC309" s="44"/>
      <c r="AD309" s="44"/>
      <c r="AP309"/>
      <c r="AQ309"/>
      <c r="AX309"/>
    </row>
    <row r="310" spans="18:50">
      <c r="R310" s="409"/>
      <c r="S310" s="44"/>
      <c r="T310" s="44"/>
      <c r="U310" s="44"/>
      <c r="V310" s="44"/>
      <c r="W310" s="44"/>
      <c r="X310" s="44"/>
      <c r="Y310" s="44"/>
      <c r="Z310" s="44"/>
      <c r="AA310" s="44"/>
      <c r="AB310" s="44"/>
      <c r="AC310" s="44"/>
      <c r="AD310" s="44"/>
      <c r="AP310"/>
      <c r="AQ310"/>
      <c r="AX310"/>
    </row>
    <row r="311" spans="18:50">
      <c r="R311" s="409"/>
      <c r="S311" s="44"/>
      <c r="T311" s="44"/>
      <c r="U311" s="44"/>
      <c r="V311" s="44"/>
      <c r="W311" s="44"/>
      <c r="X311" s="44"/>
      <c r="Y311" s="44"/>
      <c r="Z311" s="44"/>
      <c r="AA311" s="44"/>
      <c r="AB311" s="44"/>
      <c r="AC311" s="44"/>
      <c r="AD311" s="44"/>
      <c r="AP311"/>
      <c r="AQ311"/>
      <c r="AX311"/>
    </row>
    <row r="312" spans="18:50">
      <c r="R312" s="409"/>
      <c r="S312" s="44"/>
      <c r="T312" s="44"/>
      <c r="U312" s="44"/>
      <c r="V312" s="44"/>
      <c r="W312" s="44"/>
      <c r="X312" s="44"/>
      <c r="Y312" s="44"/>
      <c r="Z312" s="44"/>
      <c r="AA312" s="44"/>
      <c r="AB312" s="44"/>
      <c r="AC312" s="44"/>
      <c r="AD312" s="44"/>
      <c r="AP312"/>
      <c r="AQ312"/>
      <c r="AX312"/>
    </row>
    <row r="313" spans="18:50">
      <c r="R313" s="409"/>
      <c r="S313" s="44"/>
      <c r="T313" s="44"/>
      <c r="U313" s="44"/>
      <c r="V313" s="44"/>
      <c r="W313" s="44"/>
      <c r="X313" s="44"/>
      <c r="Y313" s="44"/>
      <c r="Z313" s="44"/>
      <c r="AA313" s="44"/>
      <c r="AB313" s="44"/>
      <c r="AC313" s="44"/>
      <c r="AD313" s="44"/>
      <c r="AP313"/>
      <c r="AQ313"/>
      <c r="AX313"/>
    </row>
    <row r="314" spans="18:50">
      <c r="R314" s="409"/>
      <c r="S314" s="44"/>
      <c r="T314" s="44"/>
      <c r="U314" s="44"/>
      <c r="V314" s="44"/>
      <c r="W314" s="44"/>
      <c r="X314" s="44"/>
      <c r="Y314" s="44"/>
      <c r="Z314" s="44"/>
      <c r="AA314" s="44"/>
      <c r="AB314" s="44"/>
      <c r="AC314" s="44"/>
      <c r="AD314" s="44"/>
      <c r="AP314"/>
      <c r="AQ314"/>
      <c r="AX314"/>
    </row>
    <row r="315" spans="18:50">
      <c r="R315" s="409"/>
      <c r="S315" s="44"/>
      <c r="T315" s="44"/>
      <c r="U315" s="44"/>
      <c r="V315" s="44"/>
      <c r="W315" s="44"/>
      <c r="X315" s="44"/>
      <c r="Y315" s="44"/>
      <c r="Z315" s="44"/>
      <c r="AA315" s="44"/>
      <c r="AB315" s="44"/>
      <c r="AC315" s="44"/>
      <c r="AD315" s="44"/>
      <c r="AP315"/>
      <c r="AQ315"/>
      <c r="AX315"/>
    </row>
    <row r="316" spans="18:50">
      <c r="R316" s="409"/>
      <c r="S316" s="44"/>
      <c r="T316" s="44"/>
      <c r="U316" s="44"/>
      <c r="V316" s="44"/>
      <c r="W316" s="44"/>
      <c r="X316" s="44"/>
      <c r="Y316" s="44"/>
      <c r="Z316" s="44"/>
      <c r="AA316" s="44"/>
      <c r="AB316" s="44"/>
      <c r="AC316" s="44"/>
      <c r="AD316" s="44"/>
      <c r="AP316"/>
      <c r="AQ316"/>
      <c r="AX316"/>
    </row>
    <row r="317" spans="18:50">
      <c r="R317" s="409"/>
      <c r="S317" s="44"/>
      <c r="T317" s="44"/>
      <c r="U317" s="44"/>
      <c r="V317" s="44"/>
      <c r="W317" s="44"/>
      <c r="X317" s="44"/>
      <c r="Y317" s="44"/>
      <c r="Z317" s="44"/>
      <c r="AA317" s="44"/>
      <c r="AB317" s="44"/>
      <c r="AC317" s="44"/>
      <c r="AD317" s="44"/>
      <c r="AP317"/>
      <c r="AQ317"/>
      <c r="AX317"/>
    </row>
    <row r="318" spans="18:50">
      <c r="R318" s="409"/>
      <c r="S318" s="44"/>
      <c r="T318" s="44"/>
      <c r="U318" s="44"/>
      <c r="V318" s="44"/>
      <c r="W318" s="44"/>
      <c r="X318" s="44"/>
      <c r="Y318" s="44"/>
      <c r="Z318" s="44"/>
      <c r="AA318" s="44"/>
      <c r="AB318" s="44"/>
      <c r="AC318" s="44"/>
      <c r="AD318" s="44"/>
      <c r="AP318"/>
      <c r="AQ318"/>
      <c r="AX318"/>
    </row>
    <row r="319" spans="18:50">
      <c r="R319" s="409"/>
      <c r="S319" s="44"/>
      <c r="T319" s="44"/>
      <c r="U319" s="44"/>
      <c r="V319" s="44"/>
      <c r="W319" s="44"/>
      <c r="X319" s="44"/>
      <c r="Y319" s="44"/>
      <c r="Z319" s="44"/>
      <c r="AA319" s="44"/>
      <c r="AB319" s="44"/>
      <c r="AC319" s="44"/>
      <c r="AD319" s="44"/>
      <c r="AP319"/>
      <c r="AQ319"/>
      <c r="AX319"/>
    </row>
    <row r="320" spans="18:50">
      <c r="R320" s="409"/>
      <c r="S320" s="44"/>
      <c r="T320" s="44"/>
      <c r="U320" s="44"/>
      <c r="V320" s="44"/>
      <c r="W320" s="44"/>
      <c r="X320" s="44"/>
      <c r="Y320" s="44"/>
      <c r="Z320" s="44"/>
      <c r="AA320" s="44"/>
      <c r="AB320" s="44"/>
      <c r="AC320" s="44"/>
      <c r="AD320" s="44"/>
      <c r="AP320"/>
      <c r="AQ320"/>
      <c r="AX320"/>
    </row>
    <row r="321" spans="18:50">
      <c r="R321" s="409"/>
      <c r="S321" s="44"/>
      <c r="T321" s="44"/>
      <c r="U321" s="44"/>
      <c r="V321" s="44"/>
      <c r="W321" s="44"/>
      <c r="X321" s="44"/>
      <c r="Y321" s="44"/>
      <c r="Z321" s="44"/>
      <c r="AA321" s="44"/>
      <c r="AB321" s="44"/>
      <c r="AC321" s="44"/>
      <c r="AD321" s="44"/>
      <c r="AP321"/>
      <c r="AQ321"/>
      <c r="AX321"/>
    </row>
    <row r="322" spans="18:50">
      <c r="R322" s="409"/>
      <c r="S322" s="44"/>
      <c r="T322" s="44"/>
      <c r="U322" s="44"/>
      <c r="V322" s="44"/>
      <c r="W322" s="44"/>
      <c r="X322" s="44"/>
      <c r="Y322" s="44"/>
      <c r="Z322" s="44"/>
      <c r="AA322" s="44"/>
      <c r="AB322" s="44"/>
      <c r="AC322" s="44"/>
      <c r="AD322" s="44"/>
      <c r="AP322"/>
      <c r="AQ322"/>
      <c r="AX322"/>
    </row>
    <row r="323" spans="18:50">
      <c r="R323" s="409"/>
      <c r="S323" s="44"/>
      <c r="T323" s="44"/>
      <c r="U323" s="44"/>
      <c r="V323" s="44"/>
      <c r="W323" s="44"/>
      <c r="X323" s="44"/>
      <c r="Y323" s="44"/>
      <c r="Z323" s="44"/>
      <c r="AA323" s="44"/>
      <c r="AB323" s="44"/>
      <c r="AC323" s="44"/>
      <c r="AD323" s="44"/>
      <c r="AP323"/>
      <c r="AQ323"/>
      <c r="AX323"/>
    </row>
    <row r="324" spans="18:50">
      <c r="R324" s="409"/>
      <c r="S324" s="44"/>
      <c r="T324" s="44"/>
      <c r="U324" s="44"/>
      <c r="V324" s="44"/>
      <c r="W324" s="44"/>
      <c r="X324" s="44"/>
      <c r="Y324" s="44"/>
      <c r="Z324" s="44"/>
      <c r="AA324" s="44"/>
      <c r="AB324" s="44"/>
      <c r="AC324" s="44"/>
      <c r="AD324" s="44"/>
      <c r="AP324"/>
      <c r="AQ324"/>
      <c r="AX324"/>
    </row>
    <row r="325" spans="18:50">
      <c r="R325" s="409"/>
      <c r="S325" s="44"/>
      <c r="T325" s="44"/>
      <c r="U325" s="44"/>
      <c r="V325" s="44"/>
      <c r="W325" s="44"/>
      <c r="X325" s="44"/>
      <c r="Y325" s="44"/>
      <c r="Z325" s="44"/>
      <c r="AA325" s="44"/>
      <c r="AB325" s="44"/>
      <c r="AC325" s="44"/>
      <c r="AD325" s="44"/>
      <c r="AP325"/>
      <c r="AQ325"/>
      <c r="AX325"/>
    </row>
    <row r="326" spans="18:50">
      <c r="R326" s="409"/>
      <c r="S326" s="44"/>
      <c r="T326" s="44"/>
      <c r="U326" s="44"/>
      <c r="V326" s="44"/>
      <c r="W326" s="44"/>
      <c r="X326" s="44"/>
      <c r="Y326" s="44"/>
      <c r="Z326" s="44"/>
      <c r="AA326" s="44"/>
      <c r="AB326" s="44"/>
      <c r="AC326" s="44"/>
      <c r="AD326" s="44"/>
      <c r="AP326"/>
      <c r="AQ326"/>
      <c r="AX326"/>
    </row>
    <row r="327" spans="18:50">
      <c r="R327" s="409"/>
      <c r="S327" s="44"/>
      <c r="T327" s="44"/>
      <c r="U327" s="44"/>
      <c r="V327" s="44"/>
      <c r="W327" s="44"/>
      <c r="X327" s="44"/>
      <c r="Y327" s="44"/>
      <c r="Z327" s="44"/>
      <c r="AA327" s="44"/>
      <c r="AB327" s="44"/>
      <c r="AC327" s="44"/>
      <c r="AD327" s="44"/>
      <c r="AP327"/>
      <c r="AQ327"/>
      <c r="AX327"/>
    </row>
    <row r="328" spans="18:50">
      <c r="R328" s="409"/>
      <c r="S328" s="44"/>
      <c r="T328" s="44"/>
      <c r="U328" s="44"/>
      <c r="V328" s="44"/>
      <c r="W328" s="44"/>
      <c r="X328" s="44"/>
      <c r="Y328" s="44"/>
      <c r="Z328" s="44"/>
      <c r="AA328" s="44"/>
      <c r="AB328" s="44"/>
      <c r="AC328" s="44"/>
      <c r="AD328" s="44"/>
      <c r="AP328"/>
      <c r="AQ328"/>
      <c r="AX328"/>
    </row>
    <row r="329" spans="18:50">
      <c r="R329" s="409"/>
      <c r="S329" s="44"/>
      <c r="T329" s="44"/>
      <c r="U329" s="44"/>
      <c r="V329" s="44"/>
      <c r="W329" s="44"/>
      <c r="X329" s="44"/>
      <c r="Y329" s="44"/>
      <c r="Z329" s="44"/>
      <c r="AA329" s="44"/>
      <c r="AB329" s="44"/>
      <c r="AC329" s="44"/>
      <c r="AD329" s="44"/>
      <c r="AP329"/>
      <c r="AQ329"/>
      <c r="AX329"/>
    </row>
    <row r="330" spans="18:50">
      <c r="R330" s="409"/>
      <c r="S330" s="44"/>
      <c r="T330" s="44"/>
      <c r="U330" s="44"/>
      <c r="V330" s="44"/>
      <c r="W330" s="44"/>
      <c r="X330" s="44"/>
      <c r="Y330" s="44"/>
      <c r="Z330" s="44"/>
      <c r="AA330" s="44"/>
      <c r="AB330" s="44"/>
      <c r="AC330" s="44"/>
      <c r="AD330" s="44"/>
      <c r="AP330"/>
      <c r="AQ330"/>
      <c r="AX330"/>
    </row>
    <row r="331" spans="18:50">
      <c r="R331" s="409"/>
      <c r="S331" s="44"/>
      <c r="T331" s="44"/>
      <c r="U331" s="44"/>
      <c r="V331" s="44"/>
      <c r="W331" s="44"/>
      <c r="X331" s="44"/>
      <c r="Y331" s="44"/>
      <c r="Z331" s="44"/>
      <c r="AA331" s="44"/>
      <c r="AB331" s="44"/>
      <c r="AC331" s="44"/>
      <c r="AD331" s="44"/>
      <c r="AP331"/>
      <c r="AQ331"/>
      <c r="AX331"/>
    </row>
    <row r="332" spans="18:50">
      <c r="R332" s="409"/>
      <c r="S332" s="44"/>
      <c r="T332" s="44"/>
      <c r="U332" s="44"/>
      <c r="V332" s="44"/>
      <c r="W332" s="44"/>
      <c r="X332" s="44"/>
      <c r="Y332" s="44"/>
      <c r="Z332" s="44"/>
      <c r="AA332" s="44"/>
      <c r="AB332" s="44"/>
      <c r="AC332" s="44"/>
      <c r="AD332" s="44"/>
      <c r="AP332"/>
      <c r="AQ332"/>
      <c r="AX332"/>
    </row>
    <row r="333" spans="18:50">
      <c r="R333" s="409"/>
      <c r="S333" s="44"/>
      <c r="T333" s="44"/>
      <c r="U333" s="44"/>
      <c r="V333" s="44"/>
      <c r="W333" s="44"/>
      <c r="X333" s="44"/>
      <c r="Y333" s="44"/>
      <c r="Z333" s="44"/>
      <c r="AA333" s="44"/>
      <c r="AB333" s="44"/>
      <c r="AC333" s="44"/>
      <c r="AD333" s="44"/>
      <c r="AP333"/>
      <c r="AQ333"/>
      <c r="AX333"/>
    </row>
    <row r="334" spans="18:50">
      <c r="R334" s="409"/>
      <c r="S334" s="44"/>
      <c r="T334" s="44"/>
      <c r="U334" s="44"/>
      <c r="V334" s="44"/>
      <c r="W334" s="44"/>
      <c r="X334" s="44"/>
      <c r="Y334" s="44"/>
      <c r="Z334" s="44"/>
      <c r="AA334" s="44"/>
      <c r="AB334" s="44"/>
      <c r="AC334" s="44"/>
      <c r="AD334" s="44"/>
      <c r="AP334"/>
      <c r="AQ334"/>
      <c r="AX334"/>
    </row>
    <row r="335" spans="18:50">
      <c r="R335" s="409"/>
      <c r="S335" s="44"/>
      <c r="T335" s="44"/>
      <c r="U335" s="44"/>
      <c r="V335" s="44"/>
      <c r="W335" s="44"/>
      <c r="X335" s="44"/>
      <c r="Y335" s="44"/>
      <c r="Z335" s="44"/>
      <c r="AA335" s="44"/>
      <c r="AB335" s="44"/>
      <c r="AC335" s="44"/>
      <c r="AD335" s="44"/>
      <c r="AP335"/>
      <c r="AQ335"/>
      <c r="AX335"/>
    </row>
    <row r="336" spans="18:50">
      <c r="R336" s="409"/>
      <c r="S336" s="44"/>
      <c r="T336" s="44"/>
      <c r="U336" s="44"/>
      <c r="V336" s="44"/>
      <c r="W336" s="44"/>
      <c r="X336" s="44"/>
      <c r="Y336" s="44"/>
      <c r="Z336" s="44"/>
      <c r="AA336" s="44"/>
      <c r="AB336" s="44"/>
      <c r="AC336" s="44"/>
      <c r="AD336" s="44"/>
      <c r="AP336"/>
      <c r="AQ336"/>
      <c r="AX336"/>
    </row>
    <row r="337" spans="18:50">
      <c r="R337" s="409"/>
      <c r="S337" s="44"/>
      <c r="T337" s="44"/>
      <c r="U337" s="44"/>
      <c r="V337" s="44"/>
      <c r="W337" s="44"/>
      <c r="X337" s="44"/>
      <c r="Y337" s="44"/>
      <c r="Z337" s="44"/>
      <c r="AA337" s="44"/>
      <c r="AB337" s="44"/>
      <c r="AC337" s="44"/>
      <c r="AD337" s="44"/>
      <c r="AP337"/>
      <c r="AQ337"/>
      <c r="AX337"/>
    </row>
    <row r="338" spans="18:50">
      <c r="R338" s="409"/>
      <c r="S338" s="44"/>
      <c r="T338" s="44"/>
      <c r="U338" s="44"/>
      <c r="V338" s="44"/>
      <c r="W338" s="44"/>
      <c r="X338" s="44"/>
      <c r="Y338" s="44"/>
      <c r="Z338" s="44"/>
      <c r="AA338" s="44"/>
      <c r="AB338" s="44"/>
      <c r="AC338" s="44"/>
      <c r="AD338" s="44"/>
      <c r="AP338"/>
      <c r="AQ338"/>
      <c r="AX338"/>
    </row>
    <row r="339" spans="18:50">
      <c r="R339" s="409"/>
      <c r="S339" s="44"/>
      <c r="T339" s="44"/>
      <c r="U339" s="44"/>
      <c r="V339" s="44"/>
      <c r="W339" s="44"/>
      <c r="X339" s="44"/>
      <c r="Y339" s="44"/>
      <c r="Z339" s="44"/>
      <c r="AA339" s="44"/>
      <c r="AB339" s="44"/>
      <c r="AC339" s="44"/>
      <c r="AD339" s="44"/>
      <c r="AP339"/>
      <c r="AQ339"/>
      <c r="AX339"/>
    </row>
    <row r="340" spans="18:50">
      <c r="R340" s="409"/>
      <c r="S340" s="44"/>
      <c r="T340" s="44"/>
      <c r="U340" s="44"/>
      <c r="V340" s="44"/>
      <c r="W340" s="44"/>
      <c r="X340" s="44"/>
      <c r="Y340" s="44"/>
      <c r="Z340" s="44"/>
      <c r="AA340" s="44"/>
      <c r="AB340" s="44"/>
      <c r="AC340" s="44"/>
      <c r="AD340" s="44"/>
      <c r="AP340"/>
      <c r="AQ340"/>
      <c r="AX340"/>
    </row>
    <row r="341" spans="18:50">
      <c r="R341" s="409"/>
      <c r="S341" s="44"/>
      <c r="T341" s="44"/>
      <c r="U341" s="44"/>
      <c r="V341" s="44"/>
      <c r="W341" s="44"/>
      <c r="X341" s="44"/>
      <c r="Y341" s="44"/>
      <c r="Z341" s="44"/>
      <c r="AA341" s="44"/>
      <c r="AB341" s="44"/>
      <c r="AC341" s="44"/>
      <c r="AD341" s="44"/>
      <c r="AP341"/>
      <c r="AQ341"/>
      <c r="AX341"/>
    </row>
    <row r="342" spans="18:50">
      <c r="R342" s="409"/>
      <c r="S342" s="44"/>
      <c r="T342" s="44"/>
      <c r="U342" s="44"/>
      <c r="V342" s="44"/>
      <c r="W342" s="44"/>
      <c r="X342" s="44"/>
      <c r="Y342" s="44"/>
      <c r="Z342" s="44"/>
      <c r="AA342" s="44"/>
      <c r="AB342" s="44"/>
      <c r="AC342" s="44"/>
      <c r="AD342" s="44"/>
      <c r="AP342"/>
      <c r="AQ342"/>
      <c r="AX342"/>
    </row>
    <row r="343" spans="18:50">
      <c r="R343" s="409"/>
      <c r="S343" s="44"/>
      <c r="T343" s="44"/>
      <c r="U343" s="44"/>
      <c r="V343" s="44"/>
      <c r="W343" s="44"/>
      <c r="X343" s="44"/>
      <c r="Y343" s="44"/>
      <c r="Z343" s="44"/>
      <c r="AA343" s="44"/>
      <c r="AB343" s="44"/>
      <c r="AC343" s="44"/>
      <c r="AD343" s="44"/>
      <c r="AP343"/>
      <c r="AQ343"/>
      <c r="AX343"/>
    </row>
    <row r="344" spans="18:50">
      <c r="R344" s="409"/>
      <c r="S344" s="44"/>
      <c r="T344" s="44"/>
      <c r="U344" s="44"/>
      <c r="V344" s="44"/>
      <c r="W344" s="44"/>
      <c r="X344" s="44"/>
      <c r="Y344" s="44"/>
      <c r="Z344" s="44"/>
      <c r="AA344" s="44"/>
      <c r="AB344" s="44"/>
      <c r="AC344" s="44"/>
      <c r="AD344" s="44"/>
      <c r="AP344"/>
      <c r="AQ344"/>
      <c r="AX344"/>
    </row>
    <row r="345" spans="18:50">
      <c r="R345" s="409"/>
      <c r="S345" s="44"/>
      <c r="T345" s="44"/>
      <c r="U345" s="44"/>
      <c r="V345" s="44"/>
      <c r="W345" s="44"/>
      <c r="X345" s="44"/>
      <c r="Y345" s="44"/>
      <c r="Z345" s="44"/>
      <c r="AA345" s="44"/>
      <c r="AB345" s="44"/>
      <c r="AC345" s="44"/>
      <c r="AD345" s="44"/>
      <c r="AP345"/>
      <c r="AQ345"/>
      <c r="AX345"/>
    </row>
    <row r="346" spans="18:50">
      <c r="R346" s="409"/>
      <c r="S346" s="44"/>
      <c r="T346" s="44"/>
      <c r="U346" s="44"/>
      <c r="V346" s="44"/>
      <c r="W346" s="44"/>
      <c r="X346" s="44"/>
      <c r="Y346" s="44"/>
      <c r="Z346" s="44"/>
      <c r="AA346" s="44"/>
      <c r="AB346" s="44"/>
      <c r="AC346" s="44"/>
      <c r="AD346" s="44"/>
      <c r="AP346"/>
      <c r="AQ346"/>
      <c r="AX346"/>
    </row>
    <row r="347" spans="18:50">
      <c r="R347" s="409"/>
      <c r="S347" s="44"/>
      <c r="T347" s="44"/>
      <c r="U347" s="44"/>
      <c r="V347" s="44"/>
      <c r="W347" s="44"/>
      <c r="X347" s="44"/>
      <c r="Y347" s="44"/>
      <c r="Z347" s="44"/>
      <c r="AA347" s="44"/>
      <c r="AB347" s="44"/>
      <c r="AC347" s="44"/>
      <c r="AD347" s="44"/>
      <c r="AP347"/>
      <c r="AQ347"/>
      <c r="AX347"/>
    </row>
    <row r="348" spans="18:50">
      <c r="R348" s="409"/>
      <c r="S348" s="44"/>
      <c r="T348" s="44"/>
      <c r="U348" s="44"/>
      <c r="V348" s="44"/>
      <c r="W348" s="44"/>
      <c r="X348" s="44"/>
      <c r="Y348" s="44"/>
      <c r="Z348" s="44"/>
      <c r="AA348" s="44"/>
      <c r="AB348" s="44"/>
      <c r="AC348" s="44"/>
      <c r="AD348" s="44"/>
      <c r="AP348"/>
      <c r="AQ348"/>
      <c r="AX348"/>
    </row>
    <row r="349" spans="18:50">
      <c r="R349" s="409"/>
      <c r="S349" s="44"/>
      <c r="T349" s="44"/>
      <c r="U349" s="44"/>
      <c r="V349" s="44"/>
      <c r="W349" s="44"/>
      <c r="X349" s="44"/>
      <c r="Y349" s="44"/>
      <c r="Z349" s="44"/>
      <c r="AA349" s="44"/>
      <c r="AB349" s="44"/>
      <c r="AC349" s="44"/>
      <c r="AD349" s="44"/>
      <c r="AP349"/>
      <c r="AQ349"/>
      <c r="AX349"/>
    </row>
    <row r="350" spans="18:50">
      <c r="R350" s="409"/>
      <c r="S350" s="44"/>
      <c r="T350" s="44"/>
      <c r="U350" s="44"/>
      <c r="V350" s="44"/>
      <c r="W350" s="44"/>
      <c r="X350" s="44"/>
      <c r="Y350" s="44"/>
      <c r="Z350" s="44"/>
      <c r="AA350" s="44"/>
      <c r="AB350" s="44"/>
      <c r="AC350" s="44"/>
      <c r="AD350" s="44"/>
      <c r="AP350"/>
      <c r="AQ350"/>
      <c r="AX350"/>
    </row>
    <row r="351" spans="18:50">
      <c r="R351" s="409"/>
      <c r="S351" s="44"/>
      <c r="T351" s="44"/>
      <c r="U351" s="44"/>
      <c r="V351" s="44"/>
      <c r="W351" s="44"/>
      <c r="X351" s="44"/>
      <c r="Y351" s="44"/>
      <c r="Z351" s="44"/>
      <c r="AA351" s="44"/>
      <c r="AB351" s="44"/>
      <c r="AC351" s="44"/>
      <c r="AD351" s="44"/>
      <c r="AP351"/>
      <c r="AQ351"/>
      <c r="AX351"/>
    </row>
    <row r="352" spans="18:50">
      <c r="R352" s="409"/>
      <c r="S352" s="44"/>
      <c r="T352" s="44"/>
      <c r="U352" s="44"/>
      <c r="V352" s="44"/>
      <c r="W352" s="44"/>
      <c r="X352" s="44"/>
      <c r="Y352" s="44"/>
      <c r="Z352" s="44"/>
      <c r="AA352" s="44"/>
      <c r="AB352" s="44"/>
      <c r="AC352" s="44"/>
      <c r="AD352" s="44"/>
      <c r="AP352"/>
      <c r="AQ352"/>
      <c r="AX352"/>
    </row>
    <row r="353" spans="18:50">
      <c r="R353" s="409"/>
      <c r="S353" s="44"/>
      <c r="T353" s="44"/>
      <c r="U353" s="44"/>
      <c r="V353" s="44"/>
      <c r="W353" s="44"/>
      <c r="X353" s="44"/>
      <c r="Y353" s="44"/>
      <c r="Z353" s="44"/>
      <c r="AA353" s="44"/>
      <c r="AB353" s="44"/>
      <c r="AC353" s="44"/>
      <c r="AD353" s="44"/>
      <c r="AP353"/>
      <c r="AQ353"/>
      <c r="AX353"/>
    </row>
    <row r="354" spans="18:50">
      <c r="R354" s="409"/>
      <c r="S354" s="44"/>
      <c r="T354" s="44"/>
      <c r="U354" s="44"/>
      <c r="V354" s="44"/>
      <c r="W354" s="44"/>
      <c r="X354" s="44"/>
      <c r="Y354" s="44"/>
      <c r="Z354" s="44"/>
      <c r="AA354" s="44"/>
      <c r="AB354" s="44"/>
      <c r="AC354" s="44"/>
      <c r="AD354" s="44"/>
      <c r="AP354"/>
      <c r="AQ354"/>
      <c r="AX354"/>
    </row>
    <row r="355" spans="18:50">
      <c r="R355" s="409"/>
      <c r="S355" s="44"/>
      <c r="T355" s="44"/>
      <c r="U355" s="44"/>
      <c r="V355" s="44"/>
      <c r="W355" s="44"/>
      <c r="X355" s="44"/>
      <c r="Y355" s="44"/>
      <c r="Z355" s="44"/>
      <c r="AA355" s="44"/>
      <c r="AB355" s="44"/>
      <c r="AC355" s="44"/>
      <c r="AD355" s="44"/>
      <c r="AP355"/>
      <c r="AQ355"/>
      <c r="AX355"/>
    </row>
    <row r="356" spans="18:50">
      <c r="R356" s="409"/>
      <c r="S356" s="44"/>
      <c r="T356" s="44"/>
      <c r="U356" s="44"/>
      <c r="V356" s="44"/>
      <c r="W356" s="44"/>
      <c r="X356" s="44"/>
      <c r="Y356" s="44"/>
      <c r="Z356" s="44"/>
      <c r="AA356" s="44"/>
      <c r="AB356" s="44"/>
      <c r="AC356" s="44"/>
      <c r="AD356" s="44"/>
      <c r="AP356"/>
      <c r="AQ356"/>
      <c r="AX356"/>
    </row>
    <row r="357" spans="18:50">
      <c r="R357" s="409"/>
      <c r="S357" s="44"/>
      <c r="T357" s="44"/>
      <c r="U357" s="44"/>
      <c r="V357" s="44"/>
      <c r="W357" s="44"/>
      <c r="X357" s="44"/>
      <c r="Y357" s="44"/>
      <c r="Z357" s="44"/>
      <c r="AA357" s="44"/>
      <c r="AB357" s="44"/>
      <c r="AC357" s="44"/>
      <c r="AD357" s="44"/>
      <c r="AP357"/>
      <c r="AQ357"/>
      <c r="AX357"/>
    </row>
    <row r="358" spans="18:50">
      <c r="R358" s="409"/>
      <c r="S358" s="44"/>
      <c r="T358" s="44"/>
      <c r="U358" s="44"/>
      <c r="V358" s="44"/>
      <c r="W358" s="44"/>
      <c r="X358" s="44"/>
      <c r="Y358" s="44"/>
      <c r="Z358" s="44"/>
      <c r="AA358" s="44"/>
      <c r="AB358" s="44"/>
      <c r="AC358" s="44"/>
      <c r="AD358" s="44"/>
      <c r="AP358"/>
      <c r="AQ358"/>
      <c r="AX358"/>
    </row>
    <row r="359" spans="18:50">
      <c r="R359" s="409"/>
      <c r="S359" s="44"/>
      <c r="T359" s="44"/>
      <c r="U359" s="44"/>
      <c r="V359" s="44"/>
      <c r="W359" s="44"/>
      <c r="X359" s="44"/>
      <c r="Y359" s="44"/>
      <c r="Z359" s="44"/>
      <c r="AA359" s="44"/>
      <c r="AB359" s="44"/>
      <c r="AC359" s="44"/>
      <c r="AD359" s="44"/>
      <c r="AP359"/>
      <c r="AQ359"/>
      <c r="AX359"/>
    </row>
    <row r="360" spans="18:50">
      <c r="R360" s="409"/>
      <c r="S360" s="44"/>
      <c r="T360" s="44"/>
      <c r="U360" s="44"/>
      <c r="V360" s="44"/>
      <c r="W360" s="44"/>
      <c r="X360" s="44"/>
      <c r="Y360" s="44"/>
      <c r="Z360" s="44"/>
      <c r="AA360" s="44"/>
      <c r="AB360" s="44"/>
      <c r="AC360" s="44"/>
      <c r="AD360" s="44"/>
      <c r="AP360"/>
      <c r="AQ360"/>
      <c r="AX360"/>
    </row>
    <row r="361" spans="18:50">
      <c r="R361" s="409"/>
      <c r="S361" s="44"/>
      <c r="T361" s="44"/>
      <c r="U361" s="44"/>
      <c r="V361" s="44"/>
      <c r="W361" s="44"/>
      <c r="X361" s="44"/>
      <c r="Y361" s="44"/>
      <c r="Z361" s="44"/>
      <c r="AA361" s="44"/>
      <c r="AB361" s="44"/>
      <c r="AC361" s="44"/>
      <c r="AD361" s="44"/>
      <c r="AP361"/>
      <c r="AQ361"/>
      <c r="AX361"/>
    </row>
    <row r="362" spans="18:50">
      <c r="R362" s="409"/>
      <c r="S362" s="44"/>
      <c r="T362" s="44"/>
      <c r="U362" s="44"/>
      <c r="V362" s="44"/>
      <c r="W362" s="44"/>
      <c r="X362" s="44"/>
      <c r="Y362" s="44"/>
      <c r="Z362" s="44"/>
      <c r="AA362" s="44"/>
      <c r="AB362" s="44"/>
      <c r="AC362" s="44"/>
      <c r="AD362" s="44"/>
      <c r="AP362"/>
      <c r="AQ362"/>
      <c r="AX362"/>
    </row>
    <row r="363" spans="18:50">
      <c r="R363" s="409"/>
      <c r="S363" s="44"/>
      <c r="T363" s="44"/>
      <c r="U363" s="44"/>
      <c r="V363" s="44"/>
      <c r="W363" s="44"/>
      <c r="X363" s="44"/>
      <c r="Y363" s="44"/>
      <c r="Z363" s="44"/>
      <c r="AA363" s="44"/>
      <c r="AB363" s="44"/>
      <c r="AC363" s="44"/>
      <c r="AD363" s="44"/>
      <c r="AP363"/>
      <c r="AQ363"/>
      <c r="AX363"/>
    </row>
    <row r="364" spans="18:50">
      <c r="R364" s="409"/>
      <c r="S364" s="44"/>
      <c r="T364" s="44"/>
      <c r="U364" s="44"/>
      <c r="V364" s="44"/>
      <c r="W364" s="44"/>
      <c r="X364" s="44"/>
      <c r="Y364" s="44"/>
      <c r="Z364" s="44"/>
      <c r="AA364" s="44"/>
      <c r="AB364" s="44"/>
      <c r="AC364" s="44"/>
      <c r="AD364" s="44"/>
      <c r="AP364"/>
      <c r="AQ364"/>
      <c r="AX364"/>
    </row>
    <row r="365" spans="18:50">
      <c r="R365" s="409"/>
      <c r="S365" s="44"/>
      <c r="T365" s="44"/>
      <c r="U365" s="44"/>
      <c r="V365" s="44"/>
      <c r="W365" s="44"/>
      <c r="X365" s="44"/>
      <c r="Y365" s="44"/>
      <c r="Z365" s="44"/>
      <c r="AA365" s="44"/>
      <c r="AB365" s="44"/>
      <c r="AC365" s="44"/>
      <c r="AD365" s="44"/>
      <c r="AP365"/>
      <c r="AQ365"/>
      <c r="AX365"/>
    </row>
    <row r="366" spans="18:50">
      <c r="R366" s="409"/>
      <c r="S366" s="44"/>
      <c r="T366" s="44"/>
      <c r="U366" s="44"/>
      <c r="V366" s="44"/>
      <c r="W366" s="44"/>
      <c r="X366" s="44"/>
      <c r="Y366" s="44"/>
      <c r="Z366" s="44"/>
      <c r="AA366" s="44"/>
      <c r="AB366" s="44"/>
      <c r="AC366" s="44"/>
      <c r="AD366" s="44"/>
      <c r="AP366"/>
      <c r="AQ366"/>
      <c r="AX366"/>
    </row>
    <row r="367" spans="18:50">
      <c r="R367" s="409"/>
      <c r="S367" s="44"/>
      <c r="T367" s="44"/>
      <c r="U367" s="44"/>
      <c r="V367" s="44"/>
      <c r="W367" s="44"/>
      <c r="X367" s="44"/>
      <c r="Y367" s="44"/>
      <c r="Z367" s="44"/>
      <c r="AA367" s="44"/>
      <c r="AB367" s="44"/>
      <c r="AC367" s="44"/>
      <c r="AD367" s="44"/>
      <c r="AP367"/>
      <c r="AQ367"/>
      <c r="AX367"/>
    </row>
    <row r="368" spans="18:50">
      <c r="R368" s="409"/>
      <c r="S368" s="44"/>
      <c r="T368" s="44"/>
      <c r="U368" s="44"/>
      <c r="V368" s="44"/>
      <c r="W368" s="44"/>
      <c r="X368" s="44"/>
      <c r="Y368" s="44"/>
      <c r="Z368" s="44"/>
      <c r="AA368" s="44"/>
      <c r="AB368" s="44"/>
      <c r="AC368" s="44"/>
      <c r="AD368" s="44"/>
      <c r="AP368"/>
      <c r="AQ368"/>
      <c r="AX368"/>
    </row>
    <row r="369" spans="18:50">
      <c r="R369" s="409"/>
      <c r="S369" s="44"/>
      <c r="T369" s="44"/>
      <c r="U369" s="44"/>
      <c r="V369" s="44"/>
      <c r="W369" s="44"/>
      <c r="X369" s="44"/>
      <c r="Y369" s="44"/>
      <c r="Z369" s="44"/>
      <c r="AA369" s="44"/>
      <c r="AB369" s="44"/>
      <c r="AC369" s="44"/>
      <c r="AD369" s="44"/>
      <c r="AP369"/>
      <c r="AQ369"/>
      <c r="AX369"/>
    </row>
    <row r="370" spans="18:50">
      <c r="R370" s="409"/>
      <c r="S370" s="44"/>
      <c r="T370" s="44"/>
      <c r="U370" s="44"/>
      <c r="V370" s="44"/>
      <c r="W370" s="44"/>
      <c r="X370" s="44"/>
      <c r="Y370" s="44"/>
      <c r="Z370" s="44"/>
      <c r="AA370" s="44"/>
      <c r="AB370" s="44"/>
      <c r="AC370" s="44"/>
      <c r="AD370" s="44"/>
      <c r="AP370"/>
      <c r="AQ370"/>
      <c r="AX370"/>
    </row>
    <row r="371" spans="18:50">
      <c r="R371" s="409"/>
      <c r="S371" s="44"/>
      <c r="T371" s="44"/>
      <c r="U371" s="44"/>
      <c r="V371" s="44"/>
      <c r="W371" s="44"/>
      <c r="X371" s="44"/>
      <c r="Y371" s="44"/>
      <c r="Z371" s="44"/>
      <c r="AA371" s="44"/>
      <c r="AB371" s="44"/>
      <c r="AC371" s="44"/>
      <c r="AD371" s="44"/>
      <c r="AP371"/>
      <c r="AQ371"/>
      <c r="AX371"/>
    </row>
    <row r="372" spans="18:50">
      <c r="R372" s="409"/>
      <c r="S372" s="44"/>
      <c r="T372" s="44"/>
      <c r="U372" s="44"/>
      <c r="V372" s="44"/>
      <c r="W372" s="44"/>
      <c r="X372" s="44"/>
      <c r="Y372" s="44"/>
      <c r="Z372" s="44"/>
      <c r="AA372" s="44"/>
      <c r="AB372" s="44"/>
      <c r="AC372" s="44"/>
      <c r="AD372" s="44"/>
      <c r="AP372"/>
      <c r="AQ372"/>
      <c r="AX372"/>
    </row>
    <row r="373" spans="18:50">
      <c r="R373" s="409"/>
      <c r="S373" s="44"/>
      <c r="T373" s="44"/>
      <c r="U373" s="44"/>
      <c r="V373" s="44"/>
      <c r="W373" s="44"/>
      <c r="X373" s="44"/>
      <c r="Y373" s="44"/>
      <c r="Z373" s="44"/>
      <c r="AA373" s="44"/>
      <c r="AB373" s="44"/>
      <c r="AC373" s="44"/>
      <c r="AD373" s="44"/>
      <c r="AP373"/>
      <c r="AQ373"/>
      <c r="AX373"/>
    </row>
    <row r="374" spans="18:50">
      <c r="R374" s="409"/>
      <c r="S374" s="44"/>
      <c r="T374" s="44"/>
      <c r="U374" s="44"/>
      <c r="V374" s="44"/>
      <c r="W374" s="44"/>
      <c r="X374" s="44"/>
      <c r="Y374" s="44"/>
      <c r="Z374" s="44"/>
      <c r="AA374" s="44"/>
      <c r="AB374" s="44"/>
      <c r="AC374" s="44"/>
      <c r="AD374" s="44"/>
      <c r="AP374"/>
      <c r="AQ374"/>
      <c r="AX374"/>
    </row>
    <row r="375" spans="18:50">
      <c r="R375" s="409"/>
      <c r="S375" s="44"/>
      <c r="T375" s="44"/>
      <c r="U375" s="44"/>
      <c r="V375" s="44"/>
      <c r="W375" s="44"/>
      <c r="X375" s="44"/>
      <c r="Y375" s="44"/>
      <c r="Z375" s="44"/>
      <c r="AA375" s="44"/>
      <c r="AB375" s="44"/>
      <c r="AC375" s="44"/>
      <c r="AD375" s="44"/>
      <c r="AP375"/>
      <c r="AQ375"/>
      <c r="AX375"/>
    </row>
    <row r="376" spans="18:50">
      <c r="R376" s="409"/>
      <c r="S376" s="44"/>
      <c r="T376" s="44"/>
      <c r="U376" s="44"/>
      <c r="V376" s="44"/>
      <c r="W376" s="44"/>
      <c r="X376" s="44"/>
      <c r="Y376" s="44"/>
      <c r="Z376" s="44"/>
      <c r="AA376" s="44"/>
      <c r="AB376" s="44"/>
      <c r="AC376" s="44"/>
      <c r="AD376" s="44"/>
      <c r="AP376"/>
      <c r="AQ376"/>
      <c r="AX376"/>
    </row>
    <row r="377" spans="18:50">
      <c r="R377" s="409"/>
      <c r="S377" s="44"/>
      <c r="T377" s="44"/>
      <c r="U377" s="44"/>
      <c r="V377" s="44"/>
      <c r="W377" s="44"/>
      <c r="X377" s="44"/>
      <c r="Y377" s="44"/>
      <c r="Z377" s="44"/>
      <c r="AA377" s="44"/>
      <c r="AB377" s="44"/>
      <c r="AC377" s="44"/>
      <c r="AD377" s="44"/>
      <c r="AP377"/>
      <c r="AQ377"/>
      <c r="AX377"/>
    </row>
    <row r="378" spans="18:50">
      <c r="R378" s="409"/>
      <c r="S378" s="44"/>
      <c r="T378" s="44"/>
      <c r="U378" s="44"/>
      <c r="V378" s="44"/>
      <c r="W378" s="44"/>
      <c r="X378" s="44"/>
      <c r="Y378" s="44"/>
      <c r="Z378" s="44"/>
      <c r="AA378" s="44"/>
      <c r="AB378" s="44"/>
      <c r="AC378" s="44"/>
      <c r="AD378" s="44"/>
      <c r="AP378"/>
      <c r="AQ378"/>
      <c r="AX378"/>
    </row>
    <row r="379" spans="18:50">
      <c r="R379" s="409"/>
      <c r="S379" s="44"/>
      <c r="T379" s="44"/>
      <c r="U379" s="44"/>
      <c r="V379" s="44"/>
      <c r="W379" s="44"/>
      <c r="X379" s="44"/>
      <c r="Y379" s="44"/>
      <c r="Z379" s="44"/>
      <c r="AA379" s="44"/>
      <c r="AB379" s="44"/>
      <c r="AC379" s="44"/>
      <c r="AD379" s="44"/>
      <c r="AP379"/>
      <c r="AQ379"/>
      <c r="AX379"/>
    </row>
    <row r="380" spans="18:50">
      <c r="R380" s="409"/>
      <c r="S380" s="44"/>
      <c r="T380" s="44"/>
      <c r="U380" s="44"/>
      <c r="V380" s="44"/>
      <c r="W380" s="44"/>
      <c r="X380" s="44"/>
      <c r="Y380" s="44"/>
      <c r="Z380" s="44"/>
      <c r="AA380" s="44"/>
      <c r="AB380" s="44"/>
      <c r="AC380" s="44"/>
      <c r="AD380" s="44"/>
      <c r="AP380"/>
      <c r="AQ380"/>
      <c r="AX380"/>
    </row>
    <row r="381" spans="18:50">
      <c r="R381" s="409"/>
      <c r="S381" s="44"/>
      <c r="T381" s="44"/>
      <c r="U381" s="44"/>
      <c r="V381" s="44"/>
      <c r="W381" s="44"/>
      <c r="X381" s="44"/>
      <c r="Y381" s="44"/>
      <c r="Z381" s="44"/>
      <c r="AA381" s="44"/>
      <c r="AB381" s="44"/>
      <c r="AC381" s="44"/>
      <c r="AD381" s="44"/>
      <c r="AP381"/>
      <c r="AQ381"/>
      <c r="AX381"/>
    </row>
    <row r="382" spans="18:50">
      <c r="R382" s="409"/>
      <c r="S382" s="44"/>
      <c r="T382" s="44"/>
      <c r="U382" s="44"/>
      <c r="V382" s="44"/>
      <c r="W382" s="44"/>
      <c r="X382" s="44"/>
      <c r="Y382" s="44"/>
      <c r="Z382" s="44"/>
      <c r="AA382" s="44"/>
      <c r="AB382" s="44"/>
      <c r="AC382" s="44"/>
      <c r="AD382" s="44"/>
      <c r="AP382"/>
      <c r="AQ382"/>
      <c r="AX382"/>
    </row>
    <row r="383" spans="18:50">
      <c r="R383" s="409"/>
      <c r="S383" s="44"/>
      <c r="T383" s="44"/>
      <c r="U383" s="44"/>
      <c r="V383" s="44"/>
      <c r="W383" s="44"/>
      <c r="X383" s="44"/>
      <c r="Y383" s="44"/>
      <c r="Z383" s="44"/>
      <c r="AA383" s="44"/>
      <c r="AB383" s="44"/>
      <c r="AC383" s="44"/>
      <c r="AD383" s="44"/>
      <c r="AP383"/>
      <c r="AQ383"/>
      <c r="AX383"/>
    </row>
    <row r="384" spans="18:50">
      <c r="R384" s="409"/>
      <c r="S384" s="44"/>
      <c r="T384" s="44"/>
      <c r="U384" s="44"/>
      <c r="V384" s="44"/>
      <c r="W384" s="44"/>
      <c r="X384" s="44"/>
      <c r="Y384" s="44"/>
      <c r="Z384" s="44"/>
      <c r="AA384" s="44"/>
      <c r="AB384" s="44"/>
      <c r="AC384" s="44"/>
      <c r="AD384" s="44"/>
      <c r="AP384"/>
      <c r="AQ384"/>
      <c r="AX384"/>
    </row>
    <row r="385" spans="18:50">
      <c r="R385" s="409"/>
      <c r="S385" s="44"/>
      <c r="T385" s="44"/>
      <c r="U385" s="44"/>
      <c r="V385" s="44"/>
      <c r="W385" s="44"/>
      <c r="X385" s="44"/>
      <c r="Y385" s="44"/>
      <c r="Z385" s="44"/>
      <c r="AA385" s="44"/>
      <c r="AB385" s="44"/>
      <c r="AC385" s="44"/>
      <c r="AD385" s="44"/>
      <c r="AP385"/>
      <c r="AQ385"/>
      <c r="AX385"/>
    </row>
    <row r="386" spans="18:50">
      <c r="R386" s="409"/>
      <c r="S386" s="44"/>
      <c r="T386" s="44"/>
      <c r="U386" s="44"/>
      <c r="V386" s="44"/>
      <c r="W386" s="44"/>
      <c r="X386" s="44"/>
      <c r="Y386" s="44"/>
      <c r="Z386" s="44"/>
      <c r="AA386" s="44"/>
      <c r="AB386" s="44"/>
      <c r="AC386" s="44"/>
      <c r="AD386" s="44"/>
      <c r="AP386"/>
      <c r="AQ386"/>
      <c r="AX386"/>
    </row>
    <row r="387" spans="18:50">
      <c r="R387" s="409"/>
      <c r="S387" s="44"/>
      <c r="T387" s="44"/>
      <c r="U387" s="44"/>
      <c r="V387" s="44"/>
      <c r="W387" s="44"/>
      <c r="X387" s="44"/>
      <c r="Y387" s="44"/>
      <c r="Z387" s="44"/>
      <c r="AA387" s="44"/>
      <c r="AB387" s="44"/>
      <c r="AC387" s="44"/>
      <c r="AD387" s="44"/>
      <c r="AP387"/>
      <c r="AQ387"/>
      <c r="AX387"/>
    </row>
    <row r="388" spans="18:50">
      <c r="R388" s="409"/>
      <c r="S388" s="44"/>
      <c r="T388" s="44"/>
      <c r="U388" s="44"/>
      <c r="V388" s="44"/>
      <c r="W388" s="44"/>
      <c r="X388" s="44"/>
      <c r="Y388" s="44"/>
      <c r="Z388" s="44"/>
      <c r="AA388" s="44"/>
      <c r="AB388" s="44"/>
      <c r="AC388" s="44"/>
      <c r="AD388" s="44"/>
      <c r="AP388"/>
      <c r="AQ388"/>
      <c r="AX388"/>
    </row>
    <row r="389" spans="18:50">
      <c r="R389" s="409"/>
      <c r="S389" s="44"/>
      <c r="T389" s="44"/>
      <c r="U389" s="44"/>
      <c r="V389" s="44"/>
      <c r="W389" s="44"/>
      <c r="X389" s="44"/>
      <c r="Y389" s="44"/>
      <c r="Z389" s="44"/>
      <c r="AA389" s="44"/>
      <c r="AB389" s="44"/>
      <c r="AC389" s="44"/>
      <c r="AD389" s="44"/>
      <c r="AP389"/>
      <c r="AQ389"/>
      <c r="AX389"/>
    </row>
    <row r="390" spans="18:50">
      <c r="R390" s="409"/>
      <c r="S390" s="44"/>
      <c r="T390" s="44"/>
      <c r="U390" s="44"/>
      <c r="V390" s="44"/>
      <c r="W390" s="44"/>
      <c r="X390" s="44"/>
      <c r="Y390" s="44"/>
      <c r="Z390" s="44"/>
      <c r="AA390" s="44"/>
      <c r="AB390" s="44"/>
      <c r="AC390" s="44"/>
      <c r="AD390" s="44"/>
      <c r="AP390"/>
      <c r="AQ390"/>
      <c r="AX390"/>
    </row>
    <row r="391" spans="18:50">
      <c r="R391" s="409"/>
      <c r="S391" s="44"/>
      <c r="T391" s="44"/>
      <c r="U391" s="44"/>
      <c r="V391" s="44"/>
      <c r="W391" s="44"/>
      <c r="X391" s="44"/>
      <c r="Y391" s="44"/>
      <c r="Z391" s="44"/>
      <c r="AA391" s="44"/>
      <c r="AB391" s="44"/>
      <c r="AC391" s="44"/>
      <c r="AD391" s="44"/>
      <c r="AP391"/>
      <c r="AQ391"/>
      <c r="AX391"/>
    </row>
    <row r="392" spans="18:50">
      <c r="R392" s="409"/>
      <c r="S392" s="44"/>
      <c r="T392" s="44"/>
      <c r="U392" s="44"/>
      <c r="V392" s="44"/>
      <c r="W392" s="44"/>
      <c r="X392" s="44"/>
      <c r="Y392" s="44"/>
      <c r="Z392" s="44"/>
      <c r="AA392" s="44"/>
      <c r="AB392" s="44"/>
      <c r="AC392" s="44"/>
      <c r="AD392" s="44"/>
      <c r="AP392"/>
      <c r="AQ392"/>
      <c r="AX392"/>
    </row>
    <row r="393" spans="18:50">
      <c r="R393" s="409"/>
      <c r="S393" s="44"/>
      <c r="T393" s="44"/>
      <c r="U393" s="44"/>
      <c r="V393" s="44"/>
      <c r="W393" s="44"/>
      <c r="X393" s="44"/>
      <c r="Y393" s="44"/>
      <c r="Z393" s="44"/>
      <c r="AA393" s="44"/>
      <c r="AB393" s="44"/>
      <c r="AC393" s="44"/>
      <c r="AD393" s="44"/>
      <c r="AP393"/>
      <c r="AQ393"/>
      <c r="AX393"/>
    </row>
    <row r="394" spans="18:50">
      <c r="R394" s="409"/>
      <c r="S394" s="44"/>
      <c r="T394" s="44"/>
      <c r="U394" s="44"/>
      <c r="V394" s="44"/>
      <c r="W394" s="44"/>
      <c r="X394" s="44"/>
      <c r="Y394" s="44"/>
      <c r="Z394" s="44"/>
      <c r="AA394" s="44"/>
      <c r="AB394" s="44"/>
      <c r="AC394" s="44"/>
      <c r="AD394" s="44"/>
      <c r="AP394"/>
      <c r="AQ394"/>
      <c r="AX394"/>
    </row>
    <row r="395" spans="18:50">
      <c r="R395" s="409"/>
      <c r="S395" s="44"/>
      <c r="T395" s="44"/>
      <c r="U395" s="44"/>
      <c r="V395" s="44"/>
      <c r="W395" s="44"/>
      <c r="X395" s="44"/>
      <c r="Y395" s="44"/>
      <c r="Z395" s="44"/>
      <c r="AA395" s="44"/>
      <c r="AB395" s="44"/>
      <c r="AC395" s="44"/>
      <c r="AD395" s="44"/>
      <c r="AP395"/>
      <c r="AQ395"/>
      <c r="AX395"/>
    </row>
    <row r="396" spans="18:50">
      <c r="R396" s="409"/>
      <c r="S396" s="44"/>
      <c r="T396" s="44"/>
      <c r="U396" s="44"/>
      <c r="V396" s="44"/>
      <c r="W396" s="44"/>
      <c r="X396" s="44"/>
      <c r="Y396" s="44"/>
      <c r="Z396" s="44"/>
      <c r="AA396" s="44"/>
      <c r="AB396" s="44"/>
      <c r="AC396" s="44"/>
      <c r="AD396" s="44"/>
      <c r="AP396"/>
      <c r="AQ396"/>
      <c r="AX396"/>
    </row>
    <row r="397" spans="18:50">
      <c r="R397" s="409"/>
      <c r="S397" s="44"/>
      <c r="T397" s="44"/>
      <c r="U397" s="44"/>
      <c r="V397" s="44"/>
      <c r="W397" s="44"/>
      <c r="X397" s="44"/>
      <c r="Y397" s="44"/>
      <c r="Z397" s="44"/>
      <c r="AA397" s="44"/>
      <c r="AB397" s="44"/>
      <c r="AC397" s="44"/>
      <c r="AD397" s="44"/>
      <c r="AP397"/>
      <c r="AQ397"/>
      <c r="AX397"/>
    </row>
    <row r="398" spans="18:50">
      <c r="R398" s="409"/>
      <c r="S398" s="44"/>
      <c r="T398" s="44"/>
      <c r="U398" s="44"/>
      <c r="V398" s="44"/>
      <c r="W398" s="44"/>
      <c r="X398" s="44"/>
      <c r="Y398" s="44"/>
      <c r="Z398" s="44"/>
      <c r="AA398" s="44"/>
      <c r="AB398" s="44"/>
      <c r="AC398" s="44"/>
      <c r="AD398" s="44"/>
      <c r="AP398"/>
      <c r="AQ398"/>
      <c r="AX398"/>
    </row>
    <row r="399" spans="18:50">
      <c r="R399" s="409"/>
      <c r="S399" s="44"/>
      <c r="T399" s="44"/>
      <c r="U399" s="44"/>
      <c r="V399" s="44"/>
      <c r="W399" s="44"/>
      <c r="X399" s="44"/>
      <c r="Y399" s="44"/>
      <c r="Z399" s="44"/>
      <c r="AA399" s="44"/>
      <c r="AB399" s="44"/>
      <c r="AC399" s="44"/>
      <c r="AD399" s="44"/>
      <c r="AP399"/>
      <c r="AQ399"/>
      <c r="AX399"/>
    </row>
    <row r="400" spans="18:50">
      <c r="R400" s="409"/>
      <c r="S400" s="44"/>
      <c r="T400" s="44"/>
      <c r="U400" s="44"/>
      <c r="V400" s="44"/>
      <c r="W400" s="44"/>
      <c r="X400" s="44"/>
      <c r="Y400" s="44"/>
      <c r="Z400" s="44"/>
      <c r="AA400" s="44"/>
      <c r="AB400" s="44"/>
      <c r="AC400" s="44"/>
      <c r="AD400" s="44"/>
      <c r="AP400"/>
      <c r="AQ400"/>
      <c r="AX400"/>
    </row>
    <row r="401" spans="18:50">
      <c r="R401" s="409"/>
      <c r="S401" s="44"/>
      <c r="T401" s="44"/>
      <c r="U401" s="44"/>
      <c r="V401" s="44"/>
      <c r="W401" s="44"/>
      <c r="X401" s="44"/>
      <c r="Y401" s="44"/>
      <c r="Z401" s="44"/>
      <c r="AA401" s="44"/>
      <c r="AB401" s="44"/>
      <c r="AC401" s="44"/>
      <c r="AD401" s="44"/>
      <c r="AP401"/>
      <c r="AQ401"/>
      <c r="AX401"/>
    </row>
    <row r="402" spans="18:50">
      <c r="R402" s="409"/>
      <c r="S402" s="44"/>
      <c r="T402" s="44"/>
      <c r="U402" s="44"/>
      <c r="V402" s="44"/>
      <c r="W402" s="44"/>
      <c r="X402" s="44"/>
      <c r="Y402" s="44"/>
      <c r="Z402" s="44"/>
      <c r="AA402" s="44"/>
      <c r="AB402" s="44"/>
      <c r="AC402" s="44"/>
      <c r="AD402" s="44"/>
      <c r="AP402"/>
      <c r="AQ402"/>
      <c r="AX402"/>
    </row>
    <row r="403" spans="18:50">
      <c r="R403" s="409"/>
      <c r="S403" s="44"/>
      <c r="T403" s="44"/>
      <c r="U403" s="44"/>
      <c r="V403" s="44"/>
      <c r="W403" s="44"/>
      <c r="X403" s="44"/>
      <c r="Y403" s="44"/>
      <c r="Z403" s="44"/>
      <c r="AA403" s="44"/>
      <c r="AB403" s="44"/>
      <c r="AC403" s="44"/>
      <c r="AD403" s="44"/>
      <c r="AP403"/>
      <c r="AQ403"/>
      <c r="AX403"/>
    </row>
    <row r="404" spans="18:50">
      <c r="R404" s="409"/>
      <c r="S404" s="44"/>
      <c r="T404" s="44"/>
      <c r="U404" s="44"/>
      <c r="V404" s="44"/>
      <c r="W404" s="44"/>
      <c r="X404" s="44"/>
      <c r="Y404" s="44"/>
      <c r="Z404" s="44"/>
      <c r="AA404" s="44"/>
      <c r="AB404" s="44"/>
      <c r="AC404" s="44"/>
      <c r="AD404" s="44"/>
      <c r="AP404"/>
      <c r="AQ404"/>
      <c r="AX404"/>
    </row>
    <row r="405" spans="18:50">
      <c r="R405" s="409"/>
      <c r="S405" s="44"/>
      <c r="T405" s="44"/>
      <c r="U405" s="44"/>
      <c r="V405" s="44"/>
      <c r="W405" s="44"/>
      <c r="X405" s="44"/>
      <c r="Y405" s="44"/>
      <c r="Z405" s="44"/>
      <c r="AA405" s="44"/>
      <c r="AB405" s="44"/>
      <c r="AC405" s="44"/>
      <c r="AD405" s="44"/>
      <c r="AP405"/>
      <c r="AQ405"/>
      <c r="AX405"/>
    </row>
    <row r="406" spans="18:50">
      <c r="R406" s="409"/>
      <c r="S406" s="44"/>
      <c r="T406" s="44"/>
      <c r="U406" s="44"/>
      <c r="V406" s="44"/>
      <c r="W406" s="44"/>
      <c r="X406" s="44"/>
      <c r="Y406" s="44"/>
      <c r="Z406" s="44"/>
      <c r="AA406" s="44"/>
      <c r="AB406" s="44"/>
      <c r="AC406" s="44"/>
      <c r="AD406" s="44"/>
      <c r="AP406"/>
      <c r="AQ406"/>
      <c r="AX406"/>
    </row>
    <row r="407" spans="18:50">
      <c r="R407" s="409"/>
      <c r="S407" s="44"/>
      <c r="T407" s="44"/>
      <c r="U407" s="44"/>
      <c r="V407" s="44"/>
      <c r="W407" s="44"/>
      <c r="X407" s="44"/>
      <c r="Y407" s="44"/>
      <c r="Z407" s="44"/>
      <c r="AA407" s="44"/>
      <c r="AB407" s="44"/>
      <c r="AC407" s="44"/>
      <c r="AD407" s="44"/>
      <c r="AP407"/>
      <c r="AQ407"/>
      <c r="AX407"/>
    </row>
    <row r="408" spans="18:50">
      <c r="R408" s="409"/>
      <c r="S408" s="44"/>
      <c r="T408" s="44"/>
      <c r="U408" s="44"/>
      <c r="V408" s="44"/>
      <c r="W408" s="44"/>
      <c r="X408" s="44"/>
      <c r="Y408" s="44"/>
      <c r="Z408" s="44"/>
      <c r="AA408" s="44"/>
      <c r="AB408" s="44"/>
      <c r="AC408" s="44"/>
      <c r="AD408" s="44"/>
      <c r="AP408"/>
      <c r="AQ408"/>
      <c r="AX408"/>
    </row>
    <row r="409" spans="18:50">
      <c r="R409" s="409"/>
      <c r="S409" s="44"/>
      <c r="T409" s="44"/>
      <c r="U409" s="44"/>
      <c r="V409" s="44"/>
      <c r="W409" s="44"/>
      <c r="X409" s="44"/>
      <c r="Y409" s="44"/>
      <c r="Z409" s="44"/>
      <c r="AA409" s="44"/>
      <c r="AB409" s="44"/>
      <c r="AC409" s="44"/>
      <c r="AD409" s="44"/>
      <c r="AP409"/>
      <c r="AQ409"/>
      <c r="AX409"/>
    </row>
    <row r="410" spans="18:50">
      <c r="R410" s="409"/>
      <c r="S410" s="44"/>
      <c r="T410" s="44"/>
      <c r="U410" s="44"/>
      <c r="V410" s="44"/>
      <c r="W410" s="44"/>
      <c r="X410" s="44"/>
      <c r="Y410" s="44"/>
      <c r="Z410" s="44"/>
      <c r="AA410" s="44"/>
      <c r="AB410" s="44"/>
      <c r="AC410" s="44"/>
      <c r="AD410" s="44"/>
      <c r="AP410"/>
      <c r="AQ410"/>
      <c r="AX410"/>
    </row>
    <row r="411" spans="18:50">
      <c r="R411" s="409"/>
      <c r="S411" s="44"/>
      <c r="T411" s="44"/>
      <c r="U411" s="44"/>
      <c r="V411" s="44"/>
      <c r="W411" s="44"/>
      <c r="X411" s="44"/>
      <c r="Y411" s="44"/>
      <c r="Z411" s="44"/>
      <c r="AA411" s="44"/>
      <c r="AB411" s="44"/>
      <c r="AC411" s="44"/>
      <c r="AD411" s="44"/>
      <c r="AP411"/>
      <c r="AQ411"/>
      <c r="AX411"/>
    </row>
    <row r="412" spans="18:50">
      <c r="R412" s="409"/>
      <c r="S412" s="44"/>
      <c r="T412" s="44"/>
      <c r="U412" s="44"/>
      <c r="V412" s="44"/>
      <c r="W412" s="44"/>
      <c r="X412" s="44"/>
      <c r="Y412" s="44"/>
      <c r="Z412" s="44"/>
      <c r="AA412" s="44"/>
      <c r="AB412" s="44"/>
      <c r="AC412" s="44"/>
      <c r="AD412" s="44"/>
      <c r="AP412"/>
      <c r="AQ412"/>
      <c r="AX412"/>
    </row>
    <row r="413" spans="18:50">
      <c r="R413" s="409"/>
      <c r="S413" s="44"/>
      <c r="T413" s="44"/>
      <c r="U413" s="44"/>
      <c r="V413" s="44"/>
      <c r="W413" s="44"/>
      <c r="X413" s="44"/>
      <c r="Y413" s="44"/>
      <c r="Z413" s="44"/>
      <c r="AA413" s="44"/>
      <c r="AB413" s="44"/>
      <c r="AC413" s="44"/>
      <c r="AD413" s="44"/>
      <c r="AP413"/>
      <c r="AQ413"/>
      <c r="AX413"/>
    </row>
    <row r="414" spans="18:50">
      <c r="R414" s="409"/>
      <c r="S414" s="44"/>
      <c r="T414" s="44"/>
      <c r="U414" s="44"/>
      <c r="V414" s="44"/>
      <c r="W414" s="44"/>
      <c r="X414" s="44"/>
      <c r="Y414" s="44"/>
      <c r="Z414" s="44"/>
      <c r="AA414" s="44"/>
      <c r="AB414" s="44"/>
      <c r="AC414" s="44"/>
      <c r="AD414" s="44"/>
      <c r="AP414"/>
      <c r="AQ414"/>
      <c r="AX414"/>
    </row>
    <row r="415" spans="18:50">
      <c r="R415" s="409"/>
      <c r="S415" s="44"/>
      <c r="T415" s="44"/>
      <c r="U415" s="44"/>
      <c r="V415" s="44"/>
      <c r="W415" s="44"/>
      <c r="X415" s="44"/>
      <c r="Y415" s="44"/>
      <c r="Z415" s="44"/>
      <c r="AA415" s="44"/>
      <c r="AB415" s="44"/>
      <c r="AC415" s="44"/>
      <c r="AD415" s="44"/>
      <c r="AP415"/>
      <c r="AQ415"/>
      <c r="AX415"/>
    </row>
    <row r="416" spans="18:50">
      <c r="R416" s="409"/>
      <c r="S416" s="44"/>
      <c r="T416" s="44"/>
      <c r="U416" s="44"/>
      <c r="V416" s="44"/>
      <c r="W416" s="44"/>
      <c r="X416" s="44"/>
      <c r="Y416" s="44"/>
      <c r="Z416" s="44"/>
      <c r="AA416" s="44"/>
      <c r="AB416" s="44"/>
      <c r="AC416" s="44"/>
      <c r="AD416" s="44"/>
      <c r="AP416"/>
      <c r="AQ416"/>
      <c r="AX416"/>
    </row>
    <row r="417" spans="18:50">
      <c r="R417" s="409"/>
      <c r="S417" s="44"/>
      <c r="T417" s="44"/>
      <c r="U417" s="44"/>
      <c r="V417" s="44"/>
      <c r="W417" s="44"/>
      <c r="X417" s="44"/>
      <c r="Y417" s="44"/>
      <c r="Z417" s="44"/>
      <c r="AA417" s="44"/>
      <c r="AB417" s="44"/>
      <c r="AC417" s="44"/>
      <c r="AD417" s="44"/>
      <c r="AP417"/>
      <c r="AQ417"/>
      <c r="AX417"/>
    </row>
    <row r="418" spans="18:50">
      <c r="R418" s="409"/>
      <c r="S418" s="44"/>
      <c r="T418" s="44"/>
      <c r="U418" s="44"/>
      <c r="V418" s="44"/>
      <c r="W418" s="44"/>
      <c r="X418" s="44"/>
      <c r="Y418" s="44"/>
      <c r="Z418" s="44"/>
      <c r="AA418" s="44"/>
      <c r="AB418" s="44"/>
      <c r="AC418" s="44"/>
      <c r="AD418" s="44"/>
      <c r="AP418"/>
      <c r="AQ418"/>
      <c r="AX418"/>
    </row>
    <row r="419" spans="18:50">
      <c r="R419" s="409"/>
      <c r="S419" s="44"/>
      <c r="T419" s="44"/>
      <c r="U419" s="44"/>
      <c r="V419" s="44"/>
      <c r="W419" s="44"/>
      <c r="X419" s="44"/>
      <c r="Y419" s="44"/>
      <c r="Z419" s="44"/>
      <c r="AA419" s="44"/>
      <c r="AB419" s="44"/>
      <c r="AC419" s="44"/>
      <c r="AD419" s="44"/>
      <c r="AP419"/>
      <c r="AQ419"/>
      <c r="AX419"/>
    </row>
    <row r="420" spans="18:50">
      <c r="R420" s="409"/>
      <c r="S420" s="44"/>
      <c r="T420" s="44"/>
      <c r="U420" s="44"/>
      <c r="V420" s="44"/>
      <c r="W420" s="44"/>
      <c r="X420" s="44"/>
      <c r="Y420" s="44"/>
      <c r="Z420" s="44"/>
      <c r="AA420" s="44"/>
      <c r="AB420" s="44"/>
      <c r="AC420" s="44"/>
      <c r="AD420" s="44"/>
      <c r="AP420"/>
      <c r="AQ420"/>
      <c r="AX420"/>
    </row>
    <row r="421" spans="18:50">
      <c r="R421" s="409"/>
      <c r="S421" s="44"/>
      <c r="T421" s="44"/>
      <c r="U421" s="44"/>
      <c r="V421" s="44"/>
      <c r="W421" s="44"/>
      <c r="X421" s="44"/>
      <c r="Y421" s="44"/>
      <c r="Z421" s="44"/>
      <c r="AA421" s="44"/>
      <c r="AB421" s="44"/>
      <c r="AC421" s="44"/>
      <c r="AD421" s="44"/>
      <c r="AP421"/>
      <c r="AQ421"/>
      <c r="AX421"/>
    </row>
    <row r="422" spans="18:50">
      <c r="R422" s="409"/>
      <c r="S422" s="44"/>
      <c r="T422" s="44"/>
      <c r="U422" s="44"/>
      <c r="V422" s="44"/>
      <c r="W422" s="44"/>
      <c r="X422" s="44"/>
      <c r="Y422" s="44"/>
      <c r="Z422" s="44"/>
      <c r="AA422" s="44"/>
      <c r="AB422" s="44"/>
      <c r="AC422" s="44"/>
      <c r="AD422" s="44"/>
      <c r="AP422"/>
      <c r="AQ422"/>
      <c r="AX422"/>
    </row>
    <row r="423" spans="18:50">
      <c r="R423" s="409"/>
      <c r="S423" s="44"/>
      <c r="T423" s="44"/>
      <c r="U423" s="44"/>
      <c r="V423" s="44"/>
      <c r="W423" s="44"/>
      <c r="X423" s="44"/>
      <c r="Y423" s="44"/>
      <c r="Z423" s="44"/>
      <c r="AA423" s="44"/>
      <c r="AB423" s="44"/>
      <c r="AC423" s="44"/>
      <c r="AD423" s="44"/>
      <c r="AP423"/>
      <c r="AQ423"/>
      <c r="AX423"/>
    </row>
    <row r="424" spans="18:50">
      <c r="R424" s="409"/>
      <c r="S424" s="44"/>
      <c r="T424" s="44"/>
      <c r="U424" s="44"/>
      <c r="V424" s="44"/>
      <c r="W424" s="44"/>
      <c r="X424" s="44"/>
      <c r="Y424" s="44"/>
      <c r="Z424" s="44"/>
      <c r="AA424" s="44"/>
      <c r="AB424" s="44"/>
      <c r="AC424" s="44"/>
      <c r="AD424" s="44"/>
      <c r="AP424"/>
      <c r="AQ424"/>
      <c r="AX424"/>
    </row>
    <row r="425" spans="18:50">
      <c r="R425" s="409"/>
      <c r="S425" s="44"/>
      <c r="T425" s="44"/>
      <c r="U425" s="44"/>
      <c r="V425" s="44"/>
      <c r="W425" s="44"/>
      <c r="X425" s="44"/>
      <c r="Y425" s="44"/>
      <c r="Z425" s="44"/>
      <c r="AA425" s="44"/>
      <c r="AB425" s="44"/>
      <c r="AC425" s="44"/>
      <c r="AD425" s="44"/>
      <c r="AP425"/>
      <c r="AQ425"/>
      <c r="AX425"/>
    </row>
    <row r="426" spans="18:50">
      <c r="R426" s="409"/>
      <c r="S426" s="44"/>
      <c r="T426" s="44"/>
      <c r="U426" s="44"/>
      <c r="V426" s="44"/>
      <c r="W426" s="44"/>
      <c r="X426" s="44"/>
      <c r="Y426" s="44"/>
      <c r="Z426" s="44"/>
      <c r="AA426" s="44"/>
      <c r="AB426" s="44"/>
      <c r="AC426" s="44"/>
      <c r="AD426" s="44"/>
      <c r="AP426"/>
      <c r="AQ426"/>
      <c r="AX426"/>
    </row>
    <row r="427" spans="18:50">
      <c r="R427" s="409"/>
      <c r="S427" s="44"/>
      <c r="T427" s="44"/>
      <c r="U427" s="44"/>
      <c r="V427" s="44"/>
      <c r="W427" s="44"/>
      <c r="X427" s="44"/>
      <c r="Y427" s="44"/>
      <c r="Z427" s="44"/>
      <c r="AA427" s="44"/>
      <c r="AB427" s="44"/>
      <c r="AC427" s="44"/>
      <c r="AD427" s="44"/>
      <c r="AP427"/>
      <c r="AQ427"/>
      <c r="AX427"/>
    </row>
    <row r="428" spans="18:50">
      <c r="R428" s="409"/>
      <c r="S428" s="44"/>
      <c r="T428" s="44"/>
      <c r="U428" s="44"/>
      <c r="V428" s="44"/>
      <c r="W428" s="44"/>
      <c r="X428" s="44"/>
      <c r="Y428" s="44"/>
      <c r="Z428" s="44"/>
      <c r="AA428" s="44"/>
      <c r="AB428" s="44"/>
      <c r="AC428" s="44"/>
      <c r="AD428" s="44"/>
      <c r="AP428"/>
      <c r="AQ428"/>
      <c r="AX428"/>
    </row>
    <row r="429" spans="18:50">
      <c r="R429" s="409"/>
      <c r="S429" s="44"/>
      <c r="T429" s="44"/>
      <c r="U429" s="44"/>
      <c r="V429" s="44"/>
      <c r="W429" s="44"/>
      <c r="X429" s="44"/>
      <c r="Y429" s="44"/>
      <c r="Z429" s="44"/>
      <c r="AA429" s="44"/>
      <c r="AB429" s="44"/>
      <c r="AC429" s="44"/>
      <c r="AD429" s="44"/>
      <c r="AP429"/>
      <c r="AQ429"/>
      <c r="AX429"/>
    </row>
    <row r="430" spans="18:50">
      <c r="R430" s="409"/>
      <c r="S430" s="44"/>
      <c r="T430" s="44"/>
      <c r="U430" s="44"/>
      <c r="V430" s="44"/>
      <c r="W430" s="44"/>
      <c r="X430" s="44"/>
      <c r="Y430" s="44"/>
      <c r="Z430" s="44"/>
      <c r="AA430" s="44"/>
      <c r="AB430" s="44"/>
      <c r="AC430" s="44"/>
      <c r="AD430" s="44"/>
      <c r="AP430"/>
      <c r="AQ430"/>
      <c r="AX430"/>
    </row>
    <row r="431" spans="18:50">
      <c r="R431" s="409"/>
      <c r="S431" s="44"/>
      <c r="T431" s="44"/>
      <c r="U431" s="44"/>
      <c r="V431" s="44"/>
      <c r="W431" s="44"/>
      <c r="X431" s="44"/>
      <c r="Y431" s="44"/>
      <c r="Z431" s="44"/>
      <c r="AA431" s="44"/>
      <c r="AB431" s="44"/>
      <c r="AC431" s="44"/>
      <c r="AD431" s="44"/>
      <c r="AP431"/>
      <c r="AQ431"/>
      <c r="AX431"/>
    </row>
    <row r="432" spans="18:50">
      <c r="R432" s="409"/>
      <c r="S432" s="44"/>
      <c r="T432" s="44"/>
      <c r="U432" s="44"/>
      <c r="V432" s="44"/>
      <c r="W432" s="44"/>
      <c r="X432" s="44"/>
      <c r="Y432" s="44"/>
      <c r="Z432" s="44"/>
      <c r="AA432" s="44"/>
      <c r="AB432" s="44"/>
      <c r="AC432" s="44"/>
      <c r="AD432" s="44"/>
      <c r="AP432"/>
      <c r="AQ432"/>
      <c r="AX432"/>
    </row>
    <row r="433" spans="18:50">
      <c r="R433" s="409"/>
      <c r="S433" s="44"/>
      <c r="T433" s="44"/>
      <c r="U433" s="44"/>
      <c r="V433" s="44"/>
      <c r="W433" s="44"/>
      <c r="X433" s="44"/>
      <c r="Y433" s="44"/>
      <c r="Z433" s="44"/>
      <c r="AA433" s="44"/>
      <c r="AB433" s="44"/>
      <c r="AC433" s="44"/>
      <c r="AD433" s="44"/>
      <c r="AP433"/>
      <c r="AQ433"/>
      <c r="AX433"/>
    </row>
    <row r="434" spans="18:50">
      <c r="R434" s="409"/>
      <c r="S434" s="44"/>
      <c r="T434" s="44"/>
      <c r="U434" s="44"/>
      <c r="V434" s="44"/>
      <c r="W434" s="44"/>
      <c r="X434" s="44"/>
      <c r="Y434" s="44"/>
      <c r="Z434" s="44"/>
      <c r="AA434" s="44"/>
      <c r="AB434" s="44"/>
      <c r="AC434" s="44"/>
      <c r="AD434" s="44"/>
      <c r="AP434"/>
      <c r="AQ434"/>
      <c r="AX434"/>
    </row>
    <row r="435" spans="18:50">
      <c r="R435" s="409"/>
      <c r="S435" s="44"/>
      <c r="T435" s="44"/>
      <c r="U435" s="44"/>
      <c r="V435" s="44"/>
      <c r="W435" s="44"/>
      <c r="X435" s="44"/>
      <c r="Y435" s="44"/>
      <c r="Z435" s="44"/>
      <c r="AA435" s="44"/>
      <c r="AB435" s="44"/>
      <c r="AC435" s="44"/>
      <c r="AD435" s="44"/>
      <c r="AP435"/>
      <c r="AQ435"/>
      <c r="AX435"/>
    </row>
    <row r="436" spans="18:50">
      <c r="R436" s="409"/>
      <c r="S436" s="44"/>
      <c r="T436" s="44"/>
      <c r="U436" s="44"/>
      <c r="V436" s="44"/>
      <c r="W436" s="44"/>
      <c r="X436" s="44"/>
      <c r="Y436" s="44"/>
      <c r="Z436" s="44"/>
      <c r="AA436" s="44"/>
      <c r="AB436" s="44"/>
      <c r="AC436" s="44"/>
      <c r="AD436" s="44"/>
      <c r="AP436"/>
      <c r="AQ436"/>
      <c r="AX436"/>
    </row>
    <row r="437" spans="18:50">
      <c r="R437" s="409"/>
      <c r="S437" s="44"/>
      <c r="T437" s="44"/>
      <c r="U437" s="44"/>
      <c r="V437" s="44"/>
      <c r="W437" s="44"/>
      <c r="X437" s="44"/>
      <c r="Y437" s="44"/>
      <c r="Z437" s="44"/>
      <c r="AA437" s="44"/>
      <c r="AB437" s="44"/>
      <c r="AC437" s="44"/>
      <c r="AD437" s="44"/>
      <c r="AP437"/>
      <c r="AQ437"/>
      <c r="AX437"/>
    </row>
    <row r="438" spans="18:50">
      <c r="R438" s="409"/>
      <c r="S438" s="44"/>
      <c r="T438" s="44"/>
      <c r="U438" s="44"/>
      <c r="V438" s="44"/>
      <c r="W438" s="44"/>
      <c r="X438" s="44"/>
      <c r="Y438" s="44"/>
      <c r="Z438" s="44"/>
      <c r="AA438" s="44"/>
      <c r="AB438" s="44"/>
      <c r="AC438" s="44"/>
      <c r="AD438" s="44"/>
      <c r="AP438"/>
      <c r="AQ438"/>
      <c r="AX438"/>
    </row>
    <row r="439" spans="18:50">
      <c r="R439" s="409"/>
      <c r="S439" s="44"/>
      <c r="T439" s="44"/>
      <c r="U439" s="44"/>
      <c r="V439" s="44"/>
      <c r="W439" s="44"/>
      <c r="X439" s="44"/>
      <c r="Y439" s="44"/>
      <c r="Z439" s="44"/>
      <c r="AA439" s="44"/>
      <c r="AB439" s="44"/>
      <c r="AC439" s="44"/>
      <c r="AD439" s="44"/>
      <c r="AP439"/>
      <c r="AQ439"/>
      <c r="AX439"/>
    </row>
    <row r="440" spans="18:50">
      <c r="R440" s="409"/>
      <c r="S440" s="44"/>
      <c r="T440" s="44"/>
      <c r="U440" s="44"/>
      <c r="V440" s="44"/>
      <c r="W440" s="44"/>
      <c r="X440" s="44"/>
      <c r="Y440" s="44"/>
      <c r="Z440" s="44"/>
      <c r="AA440" s="44"/>
      <c r="AB440" s="44"/>
      <c r="AC440" s="44"/>
      <c r="AD440" s="44"/>
      <c r="AP440"/>
      <c r="AQ440"/>
      <c r="AX440"/>
    </row>
    <row r="441" spans="18:50">
      <c r="R441" s="409"/>
      <c r="S441" s="44"/>
      <c r="T441" s="44"/>
      <c r="U441" s="44"/>
      <c r="V441" s="44"/>
      <c r="W441" s="44"/>
      <c r="X441" s="44"/>
      <c r="Y441" s="44"/>
      <c r="Z441" s="44"/>
      <c r="AA441" s="44"/>
      <c r="AB441" s="44"/>
      <c r="AC441" s="44"/>
      <c r="AD441" s="44"/>
      <c r="AP441"/>
      <c r="AQ441"/>
      <c r="AX441"/>
    </row>
    <row r="442" spans="18:50">
      <c r="R442" s="409"/>
      <c r="S442" s="44"/>
      <c r="T442" s="44"/>
      <c r="U442" s="44"/>
      <c r="V442" s="44"/>
      <c r="W442" s="44"/>
      <c r="X442" s="44"/>
      <c r="Y442" s="44"/>
      <c r="Z442" s="44"/>
      <c r="AA442" s="44"/>
      <c r="AB442" s="44"/>
      <c r="AC442" s="44"/>
      <c r="AD442" s="44"/>
      <c r="AP442"/>
      <c r="AQ442"/>
      <c r="AX442"/>
    </row>
    <row r="443" spans="18:50">
      <c r="R443" s="409"/>
      <c r="S443" s="44"/>
      <c r="T443" s="44"/>
      <c r="U443" s="44"/>
      <c r="V443" s="44"/>
      <c r="W443" s="44"/>
      <c r="X443" s="44"/>
      <c r="Y443" s="44"/>
      <c r="Z443" s="44"/>
      <c r="AA443" s="44"/>
      <c r="AB443" s="44"/>
      <c r="AC443" s="44"/>
      <c r="AD443" s="44"/>
      <c r="AP443"/>
      <c r="AQ443"/>
      <c r="AX443"/>
    </row>
    <row r="444" spans="18:50">
      <c r="R444" s="409"/>
      <c r="S444" s="44"/>
      <c r="T444" s="44"/>
      <c r="U444" s="44"/>
      <c r="V444" s="44"/>
      <c r="W444" s="44"/>
      <c r="X444" s="44"/>
      <c r="Y444" s="44"/>
      <c r="Z444" s="44"/>
      <c r="AA444" s="44"/>
      <c r="AB444" s="44"/>
      <c r="AC444" s="44"/>
      <c r="AD444" s="44"/>
      <c r="AP444"/>
      <c r="AQ444"/>
      <c r="AX444"/>
    </row>
    <row r="445" spans="18:50">
      <c r="R445" s="409"/>
      <c r="S445" s="44"/>
      <c r="T445" s="44"/>
      <c r="U445" s="44"/>
      <c r="V445" s="44"/>
      <c r="W445" s="44"/>
      <c r="X445" s="44"/>
      <c r="Y445" s="44"/>
      <c r="Z445" s="44"/>
      <c r="AA445" s="44"/>
      <c r="AB445" s="44"/>
      <c r="AC445" s="44"/>
      <c r="AD445" s="44"/>
      <c r="AP445"/>
      <c r="AQ445"/>
      <c r="AX445"/>
    </row>
    <row r="446" spans="18:50">
      <c r="R446" s="409"/>
      <c r="S446" s="44"/>
      <c r="T446" s="44"/>
      <c r="U446" s="44"/>
      <c r="V446" s="44"/>
      <c r="W446" s="44"/>
      <c r="X446" s="44"/>
      <c r="Y446" s="44"/>
      <c r="Z446" s="44"/>
      <c r="AA446" s="44"/>
      <c r="AB446" s="44"/>
      <c r="AC446" s="44"/>
      <c r="AD446" s="44"/>
      <c r="AP446"/>
      <c r="AQ446"/>
      <c r="AX446"/>
    </row>
    <row r="447" spans="18:50">
      <c r="R447" s="409"/>
      <c r="S447" s="44"/>
      <c r="T447" s="44"/>
      <c r="U447" s="44"/>
      <c r="V447" s="44"/>
      <c r="W447" s="44"/>
      <c r="X447" s="44"/>
      <c r="Y447" s="44"/>
      <c r="Z447" s="44"/>
      <c r="AA447" s="44"/>
      <c r="AB447" s="44"/>
      <c r="AC447" s="44"/>
      <c r="AD447" s="44"/>
      <c r="AP447"/>
      <c r="AQ447"/>
      <c r="AX447"/>
    </row>
    <row r="448" spans="18:50">
      <c r="R448" s="409"/>
      <c r="S448" s="44"/>
      <c r="T448" s="44"/>
      <c r="U448" s="44"/>
      <c r="V448" s="44"/>
      <c r="W448" s="44"/>
      <c r="X448" s="44"/>
      <c r="Y448" s="44"/>
      <c r="Z448" s="44"/>
      <c r="AA448" s="44"/>
      <c r="AB448" s="44"/>
      <c r="AC448" s="44"/>
      <c r="AD448" s="44"/>
      <c r="AP448"/>
      <c r="AQ448"/>
      <c r="AX448"/>
    </row>
    <row r="449" spans="18:50">
      <c r="R449" s="409"/>
      <c r="S449" s="44"/>
      <c r="T449" s="44"/>
      <c r="U449" s="44"/>
      <c r="V449" s="44"/>
      <c r="W449" s="44"/>
      <c r="X449" s="44"/>
      <c r="Y449" s="44"/>
      <c r="Z449" s="44"/>
      <c r="AA449" s="44"/>
      <c r="AB449" s="44"/>
      <c r="AC449" s="44"/>
      <c r="AD449" s="44"/>
      <c r="AP449"/>
      <c r="AQ449"/>
      <c r="AX449"/>
    </row>
    <row r="450" spans="18:50">
      <c r="R450" s="409"/>
      <c r="S450" s="44"/>
      <c r="T450" s="44"/>
      <c r="U450" s="44"/>
      <c r="V450" s="44"/>
      <c r="W450" s="44"/>
      <c r="X450" s="44"/>
      <c r="Y450" s="44"/>
      <c r="Z450" s="44"/>
      <c r="AA450" s="44"/>
      <c r="AB450" s="44"/>
      <c r="AC450" s="44"/>
      <c r="AD450" s="44"/>
      <c r="AP450"/>
      <c r="AQ450"/>
      <c r="AX450"/>
    </row>
    <row r="451" spans="18:50">
      <c r="R451" s="409"/>
      <c r="S451" s="44"/>
      <c r="T451" s="44"/>
      <c r="U451" s="44"/>
      <c r="V451" s="44"/>
      <c r="W451" s="44"/>
      <c r="X451" s="44"/>
      <c r="Y451" s="44"/>
      <c r="Z451" s="44"/>
      <c r="AA451" s="44"/>
      <c r="AB451" s="44"/>
      <c r="AC451" s="44"/>
      <c r="AD451" s="44"/>
      <c r="AP451"/>
      <c r="AQ451"/>
      <c r="AX451"/>
    </row>
    <row r="452" spans="18:50">
      <c r="R452" s="409"/>
      <c r="S452" s="44"/>
      <c r="T452" s="44"/>
      <c r="U452" s="44"/>
      <c r="V452" s="44"/>
      <c r="W452" s="44"/>
      <c r="X452" s="44"/>
      <c r="Y452" s="44"/>
      <c r="Z452" s="44"/>
      <c r="AA452" s="44"/>
      <c r="AB452" s="44"/>
      <c r="AC452" s="44"/>
      <c r="AD452" s="44"/>
      <c r="AP452"/>
      <c r="AQ452"/>
      <c r="AX452"/>
    </row>
    <row r="453" spans="18:50">
      <c r="R453" s="409"/>
      <c r="S453" s="44"/>
      <c r="T453" s="44"/>
      <c r="U453" s="44"/>
      <c r="V453" s="44"/>
      <c r="W453" s="44"/>
      <c r="X453" s="44"/>
      <c r="Y453" s="44"/>
      <c r="Z453" s="44"/>
      <c r="AA453" s="44"/>
      <c r="AB453" s="44"/>
      <c r="AC453" s="44"/>
      <c r="AD453" s="44"/>
      <c r="AP453"/>
      <c r="AQ453"/>
      <c r="AX453"/>
    </row>
    <row r="454" spans="18:50">
      <c r="R454" s="409"/>
      <c r="S454" s="44"/>
      <c r="T454" s="44"/>
      <c r="U454" s="44"/>
      <c r="V454" s="44"/>
      <c r="W454" s="44"/>
      <c r="X454" s="44"/>
      <c r="Y454" s="44"/>
      <c r="Z454" s="44"/>
      <c r="AA454" s="44"/>
      <c r="AB454" s="44"/>
      <c r="AC454" s="44"/>
      <c r="AD454" s="44"/>
      <c r="AP454"/>
      <c r="AQ454"/>
      <c r="AX454"/>
    </row>
    <row r="455" spans="18:50">
      <c r="R455" s="409"/>
      <c r="S455" s="44"/>
      <c r="T455" s="44"/>
      <c r="U455" s="44"/>
      <c r="V455" s="44"/>
      <c r="W455" s="44"/>
      <c r="X455" s="44"/>
      <c r="Y455" s="44"/>
      <c r="Z455" s="44"/>
      <c r="AA455" s="44"/>
      <c r="AB455" s="44"/>
      <c r="AC455" s="44"/>
      <c r="AD455" s="44"/>
      <c r="AP455"/>
      <c r="AQ455"/>
      <c r="AX455"/>
    </row>
    <row r="456" spans="18:50">
      <c r="R456" s="409"/>
      <c r="S456" s="44"/>
      <c r="T456" s="44"/>
      <c r="U456" s="44"/>
      <c r="V456" s="44"/>
      <c r="W456" s="44"/>
      <c r="X456" s="44"/>
      <c r="Y456" s="44"/>
      <c r="Z456" s="44"/>
      <c r="AA456" s="44"/>
      <c r="AB456" s="44"/>
      <c r="AC456" s="44"/>
      <c r="AD456" s="44"/>
      <c r="AP456"/>
      <c r="AQ456"/>
      <c r="AX456"/>
    </row>
    <row r="457" spans="18:50">
      <c r="R457" s="409"/>
      <c r="S457" s="44"/>
      <c r="T457" s="44"/>
      <c r="U457" s="44"/>
      <c r="V457" s="44"/>
      <c r="W457" s="44"/>
      <c r="X457" s="44"/>
      <c r="Y457" s="44"/>
      <c r="Z457" s="44"/>
      <c r="AA457" s="44"/>
      <c r="AB457" s="44"/>
      <c r="AC457" s="44"/>
      <c r="AD457" s="44"/>
      <c r="AP457"/>
      <c r="AQ457"/>
      <c r="AX457"/>
    </row>
    <row r="458" spans="18:50">
      <c r="R458" s="409"/>
      <c r="S458" s="44"/>
      <c r="T458" s="44"/>
      <c r="U458" s="44"/>
      <c r="V458" s="44"/>
      <c r="W458" s="44"/>
      <c r="X458" s="44"/>
      <c r="Y458" s="44"/>
      <c r="Z458" s="44"/>
      <c r="AA458" s="44"/>
      <c r="AB458" s="44"/>
      <c r="AC458" s="44"/>
      <c r="AD458" s="44"/>
      <c r="AP458"/>
      <c r="AQ458"/>
      <c r="AX458"/>
    </row>
    <row r="459" spans="18:50">
      <c r="R459" s="409"/>
      <c r="S459" s="44"/>
      <c r="T459" s="44"/>
      <c r="U459" s="44"/>
      <c r="V459" s="44"/>
      <c r="W459" s="44"/>
      <c r="X459" s="44"/>
      <c r="Y459" s="44"/>
      <c r="Z459" s="44"/>
      <c r="AA459" s="44"/>
      <c r="AB459" s="44"/>
      <c r="AC459" s="44"/>
      <c r="AD459" s="44"/>
      <c r="AP459"/>
      <c r="AQ459"/>
      <c r="AX459"/>
    </row>
    <row r="460" spans="18:50">
      <c r="R460" s="409"/>
      <c r="S460" s="44"/>
      <c r="T460" s="44"/>
      <c r="U460" s="44"/>
      <c r="V460" s="44"/>
      <c r="W460" s="44"/>
      <c r="X460" s="44"/>
      <c r="Y460" s="44"/>
      <c r="Z460" s="44"/>
      <c r="AA460" s="44"/>
      <c r="AB460" s="44"/>
      <c r="AC460" s="44"/>
      <c r="AD460" s="44"/>
      <c r="AP460"/>
      <c r="AQ460"/>
      <c r="AX460"/>
    </row>
    <row r="461" spans="18:50">
      <c r="R461" s="409"/>
      <c r="S461" s="44"/>
      <c r="T461" s="44"/>
      <c r="U461" s="44"/>
      <c r="V461" s="44"/>
      <c r="W461" s="44"/>
      <c r="X461" s="44"/>
      <c r="Y461" s="44"/>
      <c r="Z461" s="44"/>
      <c r="AA461" s="44"/>
      <c r="AB461" s="44"/>
      <c r="AC461" s="44"/>
      <c r="AD461" s="44"/>
      <c r="AP461"/>
      <c r="AQ461"/>
      <c r="AX461"/>
    </row>
    <row r="462" spans="18:50">
      <c r="R462" s="409"/>
      <c r="S462" s="44"/>
      <c r="T462" s="44"/>
      <c r="U462" s="44"/>
      <c r="V462" s="44"/>
      <c r="W462" s="44"/>
      <c r="X462" s="44"/>
      <c r="Y462" s="44"/>
      <c r="Z462" s="44"/>
      <c r="AA462" s="44"/>
      <c r="AB462" s="44"/>
      <c r="AC462" s="44"/>
      <c r="AD462" s="44"/>
      <c r="AP462"/>
      <c r="AQ462"/>
      <c r="AX462"/>
    </row>
    <row r="463" spans="18:50">
      <c r="R463" s="409"/>
      <c r="S463" s="44"/>
      <c r="T463" s="44"/>
      <c r="U463" s="44"/>
      <c r="V463" s="44"/>
      <c r="W463" s="44"/>
      <c r="X463" s="44"/>
      <c r="Y463" s="44"/>
      <c r="Z463" s="44"/>
      <c r="AA463" s="44"/>
      <c r="AB463" s="44"/>
      <c r="AC463" s="44"/>
      <c r="AD463" s="44"/>
      <c r="AP463"/>
      <c r="AQ463"/>
      <c r="AX463"/>
    </row>
    <row r="464" spans="18:50">
      <c r="R464" s="409"/>
      <c r="S464" s="44"/>
      <c r="T464" s="44"/>
      <c r="U464" s="44"/>
      <c r="V464" s="44"/>
      <c r="W464" s="44"/>
      <c r="X464" s="44"/>
      <c r="Y464" s="44"/>
      <c r="Z464" s="44"/>
      <c r="AA464" s="44"/>
      <c r="AB464" s="44"/>
      <c r="AC464" s="44"/>
      <c r="AD464" s="44"/>
      <c r="AP464"/>
      <c r="AQ464"/>
      <c r="AX464"/>
    </row>
    <row r="465" spans="18:50">
      <c r="R465" s="409"/>
      <c r="S465" s="44"/>
      <c r="T465" s="44"/>
      <c r="U465" s="44"/>
      <c r="V465" s="44"/>
      <c r="W465" s="44"/>
      <c r="X465" s="44"/>
      <c r="Y465" s="44"/>
      <c r="Z465" s="44"/>
      <c r="AA465" s="44"/>
      <c r="AB465" s="44"/>
      <c r="AC465" s="44"/>
      <c r="AD465" s="44"/>
      <c r="AP465"/>
      <c r="AQ465"/>
      <c r="AX465"/>
    </row>
    <row r="466" spans="18:50">
      <c r="R466" s="409"/>
      <c r="S466" s="44"/>
      <c r="T466" s="44"/>
      <c r="U466" s="44"/>
      <c r="V466" s="44"/>
      <c r="W466" s="44"/>
      <c r="X466" s="44"/>
      <c r="Y466" s="44"/>
      <c r="Z466" s="44"/>
      <c r="AA466" s="44"/>
      <c r="AB466" s="44"/>
      <c r="AC466" s="44"/>
      <c r="AD466" s="44"/>
      <c r="AP466"/>
      <c r="AQ466"/>
      <c r="AX466"/>
    </row>
    <row r="467" spans="18:50">
      <c r="R467" s="409"/>
      <c r="S467" s="44"/>
      <c r="T467" s="44"/>
      <c r="U467" s="44"/>
      <c r="V467" s="44"/>
      <c r="W467" s="44"/>
      <c r="X467" s="44"/>
      <c r="Y467" s="44"/>
      <c r="Z467" s="44"/>
      <c r="AA467" s="44"/>
      <c r="AB467" s="44"/>
      <c r="AC467" s="44"/>
      <c r="AD467" s="44"/>
      <c r="AP467"/>
      <c r="AQ467"/>
      <c r="AX467"/>
    </row>
    <row r="468" spans="18:50">
      <c r="R468" s="409"/>
      <c r="S468" s="44"/>
      <c r="T468" s="44"/>
      <c r="U468" s="44"/>
      <c r="V468" s="44"/>
      <c r="W468" s="44"/>
      <c r="X468" s="44"/>
      <c r="Y468" s="44"/>
      <c r="Z468" s="44"/>
      <c r="AA468" s="44"/>
      <c r="AB468" s="44"/>
      <c r="AC468" s="44"/>
      <c r="AD468" s="44"/>
      <c r="AP468"/>
      <c r="AQ468"/>
      <c r="AX468"/>
    </row>
    <row r="469" spans="18:50">
      <c r="R469" s="409"/>
      <c r="S469" s="44"/>
      <c r="T469" s="44"/>
      <c r="U469" s="44"/>
      <c r="V469" s="44"/>
      <c r="W469" s="44"/>
      <c r="X469" s="44"/>
      <c r="Y469" s="44"/>
      <c r="Z469" s="44"/>
      <c r="AA469" s="44"/>
      <c r="AB469" s="44"/>
      <c r="AC469" s="44"/>
      <c r="AD469" s="44"/>
      <c r="AP469"/>
      <c r="AQ469"/>
      <c r="AX469"/>
    </row>
    <row r="470" spans="18:50">
      <c r="R470" s="409"/>
      <c r="S470" s="44"/>
      <c r="T470" s="44"/>
      <c r="U470" s="44"/>
      <c r="V470" s="44"/>
      <c r="W470" s="44"/>
      <c r="X470" s="44"/>
      <c r="Y470" s="44"/>
      <c r="Z470" s="44"/>
      <c r="AA470" s="44"/>
      <c r="AB470" s="44"/>
      <c r="AC470" s="44"/>
      <c r="AD470" s="44"/>
      <c r="AP470"/>
      <c r="AQ470"/>
      <c r="AX470"/>
    </row>
    <row r="471" spans="18:50">
      <c r="R471" s="409"/>
      <c r="S471" s="44"/>
      <c r="T471" s="44"/>
      <c r="U471" s="44"/>
      <c r="V471" s="44"/>
      <c r="W471" s="44"/>
      <c r="X471" s="44"/>
      <c r="Y471" s="44"/>
      <c r="Z471" s="44"/>
      <c r="AA471" s="44"/>
      <c r="AB471" s="44"/>
      <c r="AC471" s="44"/>
      <c r="AD471" s="44"/>
      <c r="AP471"/>
      <c r="AQ471"/>
      <c r="AX471"/>
    </row>
    <row r="472" spans="18:50">
      <c r="R472" s="409"/>
      <c r="S472" s="44"/>
      <c r="T472" s="44"/>
      <c r="U472" s="44"/>
      <c r="V472" s="44"/>
      <c r="W472" s="44"/>
      <c r="X472" s="44"/>
      <c r="Y472" s="44"/>
      <c r="Z472" s="44"/>
      <c r="AA472" s="44"/>
      <c r="AB472" s="44"/>
      <c r="AC472" s="44"/>
      <c r="AD472" s="44"/>
      <c r="AP472"/>
      <c r="AQ472"/>
      <c r="AX472"/>
    </row>
    <row r="473" spans="18:50">
      <c r="R473" s="409"/>
      <c r="S473" s="44"/>
      <c r="T473" s="44"/>
      <c r="U473" s="44"/>
      <c r="V473" s="44"/>
      <c r="W473" s="44"/>
      <c r="X473" s="44"/>
      <c r="Y473" s="44"/>
      <c r="Z473" s="44"/>
      <c r="AA473" s="44"/>
      <c r="AB473" s="44"/>
      <c r="AC473" s="44"/>
      <c r="AD473" s="44"/>
      <c r="AP473"/>
      <c r="AQ473"/>
      <c r="AX473"/>
    </row>
    <row r="474" spans="18:50">
      <c r="R474" s="409"/>
      <c r="S474" s="44"/>
      <c r="T474" s="44"/>
      <c r="U474" s="44"/>
      <c r="V474" s="44"/>
      <c r="W474" s="44"/>
      <c r="X474" s="44"/>
      <c r="Y474" s="44"/>
      <c r="Z474" s="44"/>
      <c r="AA474" s="44"/>
      <c r="AB474" s="44"/>
      <c r="AC474" s="44"/>
      <c r="AD474" s="44"/>
      <c r="AP474"/>
      <c r="AQ474"/>
      <c r="AX474"/>
    </row>
    <row r="475" spans="18:50">
      <c r="R475" s="409"/>
      <c r="S475" s="44"/>
      <c r="T475" s="44"/>
      <c r="U475" s="44"/>
      <c r="V475" s="44"/>
      <c r="W475" s="44"/>
      <c r="X475" s="44"/>
      <c r="Y475" s="44"/>
      <c r="Z475" s="44"/>
      <c r="AA475" s="44"/>
      <c r="AB475" s="44"/>
      <c r="AC475" s="44"/>
      <c r="AD475" s="44"/>
      <c r="AP475"/>
      <c r="AQ475"/>
      <c r="AX475"/>
    </row>
    <row r="476" spans="18:50">
      <c r="R476" s="409"/>
      <c r="S476" s="44"/>
      <c r="T476" s="44"/>
      <c r="U476" s="44"/>
      <c r="V476" s="44"/>
      <c r="W476" s="44"/>
      <c r="X476" s="44"/>
      <c r="Y476" s="44"/>
      <c r="Z476" s="44"/>
      <c r="AA476" s="44"/>
      <c r="AB476" s="44"/>
      <c r="AC476" s="44"/>
      <c r="AD476" s="44"/>
      <c r="AP476"/>
      <c r="AQ476"/>
      <c r="AX476"/>
    </row>
    <row r="477" spans="18:50">
      <c r="R477" s="409"/>
      <c r="S477" s="44"/>
      <c r="T477" s="44"/>
      <c r="U477" s="44"/>
      <c r="V477" s="44"/>
      <c r="W477" s="44"/>
      <c r="X477" s="44"/>
      <c r="Y477" s="44"/>
      <c r="Z477" s="44"/>
      <c r="AA477" s="44"/>
      <c r="AB477" s="44"/>
      <c r="AC477" s="44"/>
      <c r="AD477" s="44"/>
      <c r="AP477"/>
      <c r="AQ477"/>
      <c r="AX477"/>
    </row>
    <row r="478" spans="18:50">
      <c r="R478" s="409"/>
      <c r="S478" s="44"/>
      <c r="T478" s="44"/>
      <c r="U478" s="44"/>
      <c r="V478" s="44"/>
      <c r="W478" s="44"/>
      <c r="X478" s="44"/>
      <c r="Y478" s="44"/>
      <c r="Z478" s="44"/>
      <c r="AA478" s="44"/>
      <c r="AB478" s="44"/>
      <c r="AC478" s="44"/>
      <c r="AD478" s="44"/>
      <c r="AP478"/>
      <c r="AQ478"/>
      <c r="AX478"/>
    </row>
    <row r="479" spans="18:50">
      <c r="R479" s="409"/>
      <c r="S479" s="44"/>
      <c r="T479" s="44"/>
      <c r="U479" s="44"/>
      <c r="V479" s="44"/>
      <c r="W479" s="44"/>
      <c r="X479" s="44"/>
      <c r="Y479" s="44"/>
      <c r="Z479" s="44"/>
      <c r="AA479" s="44"/>
      <c r="AB479" s="44"/>
      <c r="AC479" s="44"/>
      <c r="AD479" s="44"/>
      <c r="AP479"/>
      <c r="AQ479"/>
      <c r="AX479"/>
    </row>
    <row r="480" spans="18:50">
      <c r="R480" s="409"/>
      <c r="S480" s="44"/>
      <c r="T480" s="44"/>
      <c r="U480" s="44"/>
      <c r="V480" s="44"/>
      <c r="W480" s="44"/>
      <c r="X480" s="44"/>
      <c r="Y480" s="44"/>
      <c r="Z480" s="44"/>
      <c r="AA480" s="44"/>
      <c r="AB480" s="44"/>
      <c r="AC480" s="44"/>
      <c r="AD480" s="44"/>
      <c r="AP480"/>
      <c r="AQ480"/>
      <c r="AX480"/>
    </row>
    <row r="481" spans="18:50">
      <c r="R481" s="409"/>
      <c r="S481" s="44"/>
      <c r="T481" s="44"/>
      <c r="U481" s="44"/>
      <c r="V481" s="44"/>
      <c r="W481" s="44"/>
      <c r="X481" s="44"/>
      <c r="Y481" s="44"/>
      <c r="Z481" s="44"/>
      <c r="AA481" s="44"/>
      <c r="AB481" s="44"/>
      <c r="AC481" s="44"/>
      <c r="AD481" s="44"/>
      <c r="AP481"/>
      <c r="AQ481"/>
      <c r="AX481"/>
    </row>
    <row r="482" spans="18:50">
      <c r="R482" s="409"/>
      <c r="S482" s="44"/>
      <c r="T482" s="44"/>
      <c r="U482" s="44"/>
      <c r="V482" s="44"/>
      <c r="W482" s="44"/>
      <c r="X482" s="44"/>
      <c r="Y482" s="44"/>
      <c r="Z482" s="44"/>
      <c r="AA482" s="44"/>
      <c r="AB482" s="44"/>
      <c r="AC482" s="44"/>
      <c r="AD482" s="44"/>
      <c r="AP482"/>
      <c r="AQ482"/>
      <c r="AX482"/>
    </row>
    <row r="483" spans="18:50">
      <c r="R483" s="409"/>
      <c r="S483" s="44"/>
      <c r="T483" s="44"/>
      <c r="U483" s="44"/>
      <c r="V483" s="44"/>
      <c r="W483" s="44"/>
      <c r="X483" s="44"/>
      <c r="Y483" s="44"/>
      <c r="Z483" s="44"/>
      <c r="AA483" s="44"/>
      <c r="AB483" s="44"/>
      <c r="AC483" s="44"/>
      <c r="AD483" s="44"/>
      <c r="AP483"/>
      <c r="AQ483"/>
      <c r="AX483"/>
    </row>
    <row r="484" spans="18:50">
      <c r="R484" s="409"/>
      <c r="S484" s="44"/>
      <c r="T484" s="44"/>
      <c r="U484" s="44"/>
      <c r="V484" s="44"/>
      <c r="W484" s="44"/>
      <c r="X484" s="44"/>
      <c r="Y484" s="44"/>
      <c r="Z484" s="44"/>
      <c r="AA484" s="44"/>
      <c r="AB484" s="44"/>
      <c r="AC484" s="44"/>
      <c r="AD484" s="44"/>
      <c r="AP484"/>
      <c r="AQ484"/>
      <c r="AX484"/>
    </row>
    <row r="485" spans="18:50">
      <c r="R485" s="409"/>
      <c r="S485" s="44"/>
      <c r="T485" s="44"/>
      <c r="U485" s="44"/>
      <c r="V485" s="44"/>
      <c r="W485" s="44"/>
      <c r="X485" s="44"/>
      <c r="Y485" s="44"/>
      <c r="Z485" s="44"/>
      <c r="AA485" s="44"/>
      <c r="AB485" s="44"/>
      <c r="AC485" s="44"/>
      <c r="AD485" s="44"/>
      <c r="AP485"/>
      <c r="AQ485"/>
      <c r="AX485"/>
    </row>
    <row r="486" spans="18:50">
      <c r="R486" s="409"/>
      <c r="S486" s="44"/>
      <c r="T486" s="44"/>
      <c r="U486" s="44"/>
      <c r="V486" s="44"/>
      <c r="W486" s="44"/>
      <c r="X486" s="44"/>
      <c r="Y486" s="44"/>
      <c r="Z486" s="44"/>
      <c r="AA486" s="44"/>
      <c r="AB486" s="44"/>
      <c r="AC486" s="44"/>
      <c r="AD486" s="44"/>
      <c r="AP486"/>
      <c r="AQ486"/>
      <c r="AX486"/>
    </row>
    <row r="487" spans="18:50">
      <c r="R487" s="409"/>
      <c r="S487" s="44"/>
      <c r="T487" s="44"/>
      <c r="U487" s="44"/>
      <c r="V487" s="44"/>
      <c r="W487" s="44"/>
      <c r="X487" s="44"/>
      <c r="Y487" s="44"/>
      <c r="Z487" s="44"/>
      <c r="AA487" s="44"/>
      <c r="AB487" s="44"/>
      <c r="AC487" s="44"/>
      <c r="AD487" s="44"/>
      <c r="AP487"/>
      <c r="AQ487"/>
      <c r="AX487"/>
    </row>
    <row r="488" spans="18:50">
      <c r="R488" s="409"/>
      <c r="S488" s="44"/>
      <c r="T488" s="44"/>
      <c r="U488" s="44"/>
      <c r="V488" s="44"/>
      <c r="W488" s="44"/>
      <c r="X488" s="44"/>
      <c r="Y488" s="44"/>
      <c r="Z488" s="44"/>
      <c r="AA488" s="44"/>
      <c r="AB488" s="44"/>
      <c r="AC488" s="44"/>
      <c r="AD488" s="44"/>
      <c r="AP488"/>
      <c r="AQ488"/>
      <c r="AX488"/>
    </row>
    <row r="489" spans="18:50">
      <c r="R489" s="409"/>
      <c r="S489" s="44"/>
      <c r="T489" s="44"/>
      <c r="U489" s="44"/>
      <c r="V489" s="44"/>
      <c r="W489" s="44"/>
      <c r="X489" s="44"/>
      <c r="Y489" s="44"/>
      <c r="Z489" s="44"/>
      <c r="AA489" s="44"/>
      <c r="AB489" s="44"/>
      <c r="AC489" s="44"/>
      <c r="AD489" s="44"/>
      <c r="AP489"/>
      <c r="AQ489"/>
      <c r="AX489"/>
    </row>
    <row r="490" spans="18:50">
      <c r="R490" s="409"/>
      <c r="S490" s="44"/>
      <c r="T490" s="44"/>
      <c r="U490" s="44"/>
      <c r="V490" s="44"/>
      <c r="W490" s="44"/>
      <c r="X490" s="44"/>
      <c r="Y490" s="44"/>
      <c r="Z490" s="44"/>
      <c r="AA490" s="44"/>
      <c r="AB490" s="44"/>
      <c r="AC490" s="44"/>
      <c r="AD490" s="44"/>
      <c r="AP490"/>
      <c r="AQ490"/>
      <c r="AX490"/>
    </row>
    <row r="491" spans="18:50">
      <c r="R491" s="409"/>
      <c r="S491" s="44"/>
      <c r="T491" s="44"/>
      <c r="U491" s="44"/>
      <c r="V491" s="44"/>
      <c r="W491" s="44"/>
      <c r="X491" s="44"/>
      <c r="Y491" s="44"/>
      <c r="Z491" s="44"/>
      <c r="AA491" s="44"/>
      <c r="AB491" s="44"/>
      <c r="AC491" s="44"/>
      <c r="AD491" s="44"/>
      <c r="AP491"/>
      <c r="AQ491"/>
      <c r="AX491"/>
    </row>
    <row r="492" spans="18:50">
      <c r="R492" s="409"/>
      <c r="S492" s="44"/>
      <c r="T492" s="44"/>
      <c r="U492" s="44"/>
      <c r="V492" s="44"/>
      <c r="W492" s="44"/>
      <c r="X492" s="44"/>
      <c r="Y492" s="44"/>
      <c r="Z492" s="44"/>
      <c r="AA492" s="44"/>
      <c r="AB492" s="44"/>
      <c r="AC492" s="44"/>
      <c r="AD492" s="44"/>
      <c r="AP492"/>
      <c r="AQ492"/>
      <c r="AX492"/>
    </row>
    <row r="493" spans="18:50">
      <c r="R493" s="409"/>
      <c r="S493" s="44"/>
      <c r="T493" s="44"/>
      <c r="U493" s="44"/>
      <c r="V493" s="44"/>
      <c r="W493" s="44"/>
      <c r="X493" s="44"/>
      <c r="Y493" s="44"/>
      <c r="Z493" s="44"/>
      <c r="AA493" s="44"/>
      <c r="AB493" s="44"/>
      <c r="AC493" s="44"/>
      <c r="AD493" s="44"/>
      <c r="AP493"/>
      <c r="AQ493"/>
      <c r="AX493"/>
    </row>
    <row r="494" spans="18:50">
      <c r="R494" s="409"/>
      <c r="S494" s="44"/>
      <c r="T494" s="44"/>
      <c r="U494" s="44"/>
      <c r="V494" s="44"/>
      <c r="W494" s="44"/>
      <c r="X494" s="44"/>
      <c r="Y494" s="44"/>
      <c r="Z494" s="44"/>
      <c r="AA494" s="44"/>
      <c r="AB494" s="44"/>
      <c r="AC494" s="44"/>
      <c r="AD494" s="44"/>
      <c r="AP494"/>
      <c r="AQ494"/>
      <c r="AX494"/>
    </row>
    <row r="495" spans="18:50">
      <c r="R495" s="409"/>
      <c r="S495" s="44"/>
      <c r="T495" s="44"/>
      <c r="U495" s="44"/>
      <c r="V495" s="44"/>
      <c r="W495" s="44"/>
      <c r="X495" s="44"/>
      <c r="Y495" s="44"/>
      <c r="Z495" s="44"/>
      <c r="AA495" s="44"/>
      <c r="AB495" s="44"/>
      <c r="AC495" s="44"/>
      <c r="AD495" s="44"/>
      <c r="AP495"/>
      <c r="AQ495"/>
      <c r="AX495"/>
    </row>
    <row r="496" spans="18:50">
      <c r="R496" s="409"/>
      <c r="S496" s="44"/>
      <c r="T496" s="44"/>
      <c r="U496" s="44"/>
      <c r="V496" s="44"/>
      <c r="W496" s="44"/>
      <c r="X496" s="44"/>
      <c r="Y496" s="44"/>
      <c r="Z496" s="44"/>
      <c r="AA496" s="44"/>
      <c r="AB496" s="44"/>
      <c r="AC496" s="44"/>
      <c r="AD496" s="44"/>
      <c r="AP496"/>
      <c r="AQ496"/>
      <c r="AX496"/>
    </row>
    <row r="497" spans="18:50">
      <c r="R497" s="409"/>
      <c r="S497" s="44"/>
      <c r="T497" s="44"/>
      <c r="U497" s="44"/>
      <c r="V497" s="44"/>
      <c r="W497" s="44"/>
      <c r="X497" s="44"/>
      <c r="Y497" s="44"/>
      <c r="Z497" s="44"/>
      <c r="AA497" s="44"/>
      <c r="AB497" s="44"/>
      <c r="AC497" s="44"/>
      <c r="AD497" s="44"/>
      <c r="AP497"/>
      <c r="AQ497"/>
      <c r="AX497"/>
    </row>
    <row r="498" spans="18:50">
      <c r="R498" s="409"/>
      <c r="S498" s="44"/>
      <c r="T498" s="44"/>
      <c r="U498" s="44"/>
      <c r="V498" s="44"/>
      <c r="W498" s="44"/>
      <c r="X498" s="44"/>
      <c r="Y498" s="44"/>
      <c r="Z498" s="44"/>
      <c r="AA498" s="44"/>
      <c r="AB498" s="44"/>
      <c r="AC498" s="44"/>
      <c r="AD498" s="44"/>
      <c r="AP498"/>
      <c r="AQ498"/>
      <c r="AX498"/>
    </row>
    <row r="499" spans="18:50">
      <c r="R499" s="409"/>
      <c r="S499" s="44"/>
      <c r="T499" s="44"/>
      <c r="U499" s="44"/>
      <c r="V499" s="44"/>
      <c r="W499" s="44"/>
      <c r="X499" s="44"/>
      <c r="Y499" s="44"/>
      <c r="Z499" s="44"/>
      <c r="AA499" s="44"/>
      <c r="AB499" s="44"/>
      <c r="AC499" s="44"/>
      <c r="AD499" s="44"/>
      <c r="AP499"/>
      <c r="AQ499"/>
      <c r="AX499"/>
    </row>
    <row r="500" spans="18:50">
      <c r="R500" s="409"/>
      <c r="S500" s="44"/>
      <c r="T500" s="44"/>
      <c r="U500" s="44"/>
      <c r="V500" s="44"/>
      <c r="W500" s="44"/>
      <c r="X500" s="44"/>
      <c r="Y500" s="44"/>
      <c r="Z500" s="44"/>
      <c r="AA500" s="44"/>
      <c r="AB500" s="44"/>
      <c r="AC500" s="44"/>
      <c r="AD500" s="44"/>
      <c r="AP500"/>
      <c r="AQ500"/>
      <c r="AX500"/>
    </row>
    <row r="501" spans="18:50">
      <c r="R501" s="409"/>
      <c r="S501" s="44"/>
      <c r="T501" s="44"/>
      <c r="U501" s="44"/>
      <c r="V501" s="44"/>
      <c r="W501" s="44"/>
      <c r="X501" s="44"/>
      <c r="Y501" s="44"/>
      <c r="Z501" s="44"/>
      <c r="AA501" s="44"/>
      <c r="AB501" s="44"/>
      <c r="AC501" s="44"/>
      <c r="AD501" s="44"/>
      <c r="AP501"/>
      <c r="AQ501"/>
      <c r="AX501"/>
    </row>
    <row r="502" spans="18:50">
      <c r="R502" s="409"/>
      <c r="S502" s="44"/>
      <c r="T502" s="44"/>
      <c r="U502" s="44"/>
      <c r="V502" s="44"/>
      <c r="W502" s="44"/>
      <c r="X502" s="44"/>
      <c r="Y502" s="44"/>
      <c r="Z502" s="44"/>
      <c r="AA502" s="44"/>
      <c r="AB502" s="44"/>
      <c r="AC502" s="44"/>
      <c r="AD502" s="44"/>
      <c r="AP502"/>
      <c r="AQ502"/>
      <c r="AX502"/>
    </row>
    <row r="503" spans="18:50">
      <c r="R503" s="409"/>
      <c r="S503" s="44"/>
      <c r="T503" s="44"/>
      <c r="U503" s="44"/>
      <c r="V503" s="44"/>
      <c r="W503" s="44"/>
      <c r="X503" s="44"/>
      <c r="Y503" s="44"/>
      <c r="Z503" s="44"/>
      <c r="AA503" s="44"/>
      <c r="AB503" s="44"/>
      <c r="AC503" s="44"/>
      <c r="AD503" s="44"/>
      <c r="AP503"/>
      <c r="AQ503"/>
      <c r="AX503"/>
    </row>
    <row r="504" spans="18:50">
      <c r="R504" s="409"/>
      <c r="S504" s="44"/>
      <c r="T504" s="44"/>
      <c r="U504" s="44"/>
      <c r="V504" s="44"/>
      <c r="W504" s="44"/>
      <c r="X504" s="44"/>
      <c r="Y504" s="44"/>
      <c r="Z504" s="44"/>
      <c r="AA504" s="44"/>
      <c r="AB504" s="44"/>
      <c r="AC504" s="44"/>
      <c r="AD504" s="44"/>
      <c r="AP504"/>
      <c r="AQ504"/>
      <c r="AX504"/>
    </row>
    <row r="505" spans="18:50">
      <c r="R505" s="409"/>
      <c r="S505" s="44"/>
      <c r="T505" s="44"/>
      <c r="U505" s="44"/>
      <c r="V505" s="44"/>
      <c r="W505" s="44"/>
      <c r="X505" s="44"/>
      <c r="Y505" s="44"/>
      <c r="Z505" s="44"/>
      <c r="AA505" s="44"/>
      <c r="AB505" s="44"/>
      <c r="AC505" s="44"/>
      <c r="AD505" s="44"/>
      <c r="AP505"/>
      <c r="AQ505"/>
      <c r="AX505"/>
    </row>
    <row r="506" spans="18:50">
      <c r="R506" s="409"/>
      <c r="S506" s="44"/>
      <c r="T506" s="44"/>
      <c r="U506" s="44"/>
      <c r="V506" s="44"/>
      <c r="W506" s="44"/>
      <c r="X506" s="44"/>
      <c r="Y506" s="44"/>
      <c r="Z506" s="44"/>
      <c r="AA506" s="44"/>
      <c r="AB506" s="44"/>
      <c r="AC506" s="44"/>
      <c r="AD506" s="44"/>
      <c r="AP506"/>
      <c r="AQ506"/>
      <c r="AX506"/>
    </row>
    <row r="507" spans="18:50">
      <c r="R507" s="409"/>
      <c r="S507" s="44"/>
      <c r="T507" s="44"/>
      <c r="U507" s="44"/>
      <c r="V507" s="44"/>
      <c r="W507" s="44"/>
      <c r="X507" s="44"/>
      <c r="Y507" s="44"/>
      <c r="Z507" s="44"/>
      <c r="AA507" s="44"/>
      <c r="AB507" s="44"/>
      <c r="AC507" s="44"/>
      <c r="AD507" s="44"/>
      <c r="AP507"/>
      <c r="AQ507"/>
      <c r="AX507"/>
    </row>
    <row r="508" spans="18:50">
      <c r="R508" s="409"/>
      <c r="S508" s="44"/>
      <c r="T508" s="44"/>
      <c r="U508" s="44"/>
      <c r="V508" s="44"/>
      <c r="W508" s="44"/>
      <c r="X508" s="44"/>
      <c r="Y508" s="44"/>
      <c r="Z508" s="44"/>
      <c r="AA508" s="44"/>
      <c r="AB508" s="44"/>
      <c r="AC508" s="44"/>
      <c r="AD508" s="44"/>
      <c r="AP508"/>
      <c r="AQ508"/>
      <c r="AX508"/>
    </row>
    <row r="509" spans="18:50">
      <c r="R509" s="409"/>
      <c r="S509" s="44"/>
      <c r="T509" s="44"/>
      <c r="U509" s="44"/>
      <c r="V509" s="44"/>
      <c r="W509" s="44"/>
      <c r="X509" s="44"/>
      <c r="Y509" s="44"/>
      <c r="Z509" s="44"/>
      <c r="AA509" s="44"/>
      <c r="AB509" s="44"/>
      <c r="AC509" s="44"/>
      <c r="AD509" s="44"/>
      <c r="AP509"/>
      <c r="AQ509"/>
      <c r="AX509"/>
    </row>
    <row r="510" spans="18:50">
      <c r="R510" s="409"/>
      <c r="S510" s="44"/>
      <c r="T510" s="44"/>
      <c r="U510" s="44"/>
      <c r="V510" s="44"/>
      <c r="W510" s="44"/>
      <c r="X510" s="44"/>
      <c r="Y510" s="44"/>
      <c r="Z510" s="44"/>
      <c r="AA510" s="44"/>
      <c r="AB510" s="44"/>
      <c r="AC510" s="44"/>
      <c r="AD510" s="44"/>
      <c r="AP510"/>
      <c r="AQ510"/>
      <c r="AX510"/>
    </row>
    <row r="511" spans="18:50">
      <c r="R511" s="409"/>
      <c r="S511" s="44"/>
      <c r="T511" s="44"/>
      <c r="U511" s="44"/>
      <c r="V511" s="44"/>
      <c r="W511" s="44"/>
      <c r="X511" s="44"/>
      <c r="Y511" s="44"/>
      <c r="Z511" s="44"/>
      <c r="AA511" s="44"/>
      <c r="AB511" s="44"/>
      <c r="AC511" s="44"/>
      <c r="AD511" s="44"/>
      <c r="AP511"/>
      <c r="AQ511"/>
      <c r="AX511"/>
    </row>
    <row r="512" spans="18:50">
      <c r="R512" s="409"/>
      <c r="S512" s="44"/>
      <c r="T512" s="44"/>
      <c r="U512" s="44"/>
      <c r="V512" s="44"/>
      <c r="W512" s="44"/>
      <c r="X512" s="44"/>
      <c r="Y512" s="44"/>
      <c r="Z512" s="44"/>
      <c r="AA512" s="44"/>
      <c r="AB512" s="44"/>
      <c r="AC512" s="44"/>
      <c r="AD512" s="44"/>
      <c r="AP512"/>
      <c r="AQ512"/>
      <c r="AX512"/>
    </row>
    <row r="513" spans="18:50">
      <c r="R513" s="409"/>
      <c r="S513" s="44"/>
      <c r="T513" s="44"/>
      <c r="U513" s="44"/>
      <c r="V513" s="44"/>
      <c r="W513" s="44"/>
      <c r="X513" s="44"/>
      <c r="Y513" s="44"/>
      <c r="Z513" s="44"/>
      <c r="AA513" s="44"/>
      <c r="AB513" s="44"/>
      <c r="AC513" s="44"/>
      <c r="AD513" s="44"/>
      <c r="AP513"/>
      <c r="AQ513"/>
      <c r="AX513"/>
    </row>
    <row r="514" spans="18:50">
      <c r="R514" s="409"/>
      <c r="S514" s="44"/>
      <c r="T514" s="44"/>
      <c r="U514" s="44"/>
      <c r="V514" s="44"/>
      <c r="W514" s="44"/>
      <c r="X514" s="44"/>
      <c r="Y514" s="44"/>
      <c r="Z514" s="44"/>
      <c r="AA514" s="44"/>
      <c r="AB514" s="44"/>
      <c r="AC514" s="44"/>
      <c r="AD514" s="44"/>
      <c r="AP514"/>
      <c r="AQ514"/>
      <c r="AX514"/>
    </row>
    <row r="515" spans="18:50">
      <c r="R515" s="409"/>
      <c r="S515" s="44"/>
      <c r="T515" s="44"/>
      <c r="U515" s="44"/>
      <c r="V515" s="44"/>
      <c r="W515" s="44"/>
      <c r="X515" s="44"/>
      <c r="Y515" s="44"/>
      <c r="Z515" s="44"/>
      <c r="AA515" s="44"/>
      <c r="AB515" s="44"/>
      <c r="AC515" s="44"/>
      <c r="AD515" s="44"/>
      <c r="AP515"/>
      <c r="AQ515"/>
      <c r="AX515"/>
    </row>
    <row r="516" spans="18:50">
      <c r="R516" s="409"/>
      <c r="S516" s="44"/>
      <c r="T516" s="44"/>
      <c r="U516" s="44"/>
      <c r="V516" s="44"/>
      <c r="W516" s="44"/>
      <c r="X516" s="44"/>
      <c r="Y516" s="44"/>
      <c r="Z516" s="44"/>
      <c r="AA516" s="44"/>
      <c r="AB516" s="44"/>
      <c r="AC516" s="44"/>
      <c r="AD516" s="44"/>
      <c r="AP516"/>
      <c r="AQ516"/>
      <c r="AX516"/>
    </row>
    <row r="517" spans="18:50">
      <c r="R517" s="409"/>
      <c r="S517" s="44"/>
      <c r="T517" s="44"/>
      <c r="U517" s="44"/>
      <c r="V517" s="44"/>
      <c r="W517" s="44"/>
      <c r="X517" s="44"/>
      <c r="Y517" s="44"/>
      <c r="Z517" s="44"/>
      <c r="AA517" s="44"/>
      <c r="AB517" s="44"/>
      <c r="AC517" s="44"/>
      <c r="AD517" s="44"/>
      <c r="AP517"/>
      <c r="AQ517"/>
      <c r="AX517"/>
    </row>
    <row r="518" spans="18:50">
      <c r="R518" s="409"/>
      <c r="S518" s="44"/>
      <c r="T518" s="44"/>
      <c r="U518" s="44"/>
      <c r="V518" s="44"/>
      <c r="W518" s="44"/>
      <c r="X518" s="44"/>
      <c r="Y518" s="44"/>
      <c r="Z518" s="44"/>
      <c r="AA518" s="44"/>
      <c r="AB518" s="44"/>
      <c r="AC518" s="44"/>
      <c r="AD518" s="44"/>
      <c r="AP518"/>
      <c r="AQ518"/>
      <c r="AX518"/>
    </row>
    <row r="519" spans="18:50">
      <c r="R519" s="409"/>
      <c r="S519" s="44"/>
      <c r="T519" s="44"/>
      <c r="U519" s="44"/>
      <c r="V519" s="44"/>
      <c r="W519" s="44"/>
      <c r="X519" s="44"/>
      <c r="Y519" s="44"/>
      <c r="Z519" s="44"/>
      <c r="AA519" s="44"/>
      <c r="AB519" s="44"/>
      <c r="AC519" s="44"/>
      <c r="AD519" s="44"/>
      <c r="AP519"/>
      <c r="AQ519"/>
      <c r="AX519"/>
    </row>
    <row r="520" spans="18:50">
      <c r="R520" s="409"/>
      <c r="S520" s="44"/>
      <c r="T520" s="44"/>
      <c r="U520" s="44"/>
      <c r="V520" s="44"/>
      <c r="W520" s="44"/>
      <c r="X520" s="44"/>
      <c r="Y520" s="44"/>
      <c r="Z520" s="44"/>
      <c r="AA520" s="44"/>
      <c r="AB520" s="44"/>
      <c r="AC520" s="44"/>
      <c r="AD520" s="44"/>
      <c r="AP520"/>
      <c r="AQ520"/>
      <c r="AX520"/>
    </row>
    <row r="521" spans="18:50">
      <c r="R521" s="409"/>
      <c r="S521" s="44"/>
      <c r="T521" s="44"/>
      <c r="U521" s="44"/>
      <c r="V521" s="44"/>
      <c r="W521" s="44"/>
      <c r="X521" s="44"/>
      <c r="Y521" s="44"/>
      <c r="Z521" s="44"/>
      <c r="AA521" s="44"/>
      <c r="AB521" s="44"/>
      <c r="AC521" s="44"/>
      <c r="AD521" s="44"/>
      <c r="AP521"/>
      <c r="AQ521"/>
      <c r="AX521"/>
    </row>
    <row r="522" spans="18:50">
      <c r="R522" s="409"/>
      <c r="S522" s="44"/>
      <c r="T522" s="44"/>
      <c r="U522" s="44"/>
      <c r="V522" s="44"/>
      <c r="W522" s="44"/>
      <c r="X522" s="44"/>
      <c r="Y522" s="44"/>
      <c r="Z522" s="44"/>
      <c r="AA522" s="44"/>
      <c r="AB522" s="44"/>
      <c r="AC522" s="44"/>
      <c r="AD522" s="44"/>
      <c r="AP522"/>
      <c r="AQ522"/>
      <c r="AX522"/>
    </row>
    <row r="523" spans="18:50">
      <c r="R523" s="409"/>
      <c r="S523" s="44"/>
      <c r="T523" s="44"/>
      <c r="U523" s="44"/>
      <c r="V523" s="44"/>
      <c r="W523" s="44"/>
      <c r="X523" s="44"/>
      <c r="Y523" s="44"/>
      <c r="Z523" s="44"/>
      <c r="AA523" s="44"/>
      <c r="AB523" s="44"/>
      <c r="AC523" s="44"/>
      <c r="AD523" s="44"/>
      <c r="AP523"/>
      <c r="AQ523"/>
      <c r="AX523"/>
    </row>
    <row r="524" spans="18:50">
      <c r="R524" s="409"/>
      <c r="S524" s="44"/>
      <c r="T524" s="44"/>
      <c r="U524" s="44"/>
      <c r="V524" s="44"/>
      <c r="W524" s="44"/>
      <c r="X524" s="44"/>
      <c r="Y524" s="44"/>
      <c r="Z524" s="44"/>
      <c r="AA524" s="44"/>
      <c r="AB524" s="44"/>
      <c r="AC524" s="44"/>
      <c r="AD524" s="44"/>
      <c r="AP524"/>
      <c r="AQ524"/>
      <c r="AX524"/>
    </row>
    <row r="525" spans="18:50">
      <c r="R525" s="409"/>
      <c r="S525" s="44"/>
      <c r="T525" s="44"/>
      <c r="U525" s="44"/>
      <c r="V525" s="44"/>
      <c r="W525" s="44"/>
      <c r="X525" s="44"/>
      <c r="Y525" s="44"/>
      <c r="Z525" s="44"/>
      <c r="AA525" s="44"/>
      <c r="AB525" s="44"/>
      <c r="AC525" s="44"/>
      <c r="AD525" s="44"/>
      <c r="AP525"/>
      <c r="AQ525"/>
      <c r="AX525"/>
    </row>
    <row r="526" spans="18:50">
      <c r="R526" s="409"/>
      <c r="S526" s="44"/>
      <c r="T526" s="44"/>
      <c r="U526" s="44"/>
      <c r="V526" s="44"/>
      <c r="W526" s="44"/>
      <c r="X526" s="44"/>
      <c r="Y526" s="44"/>
      <c r="Z526" s="44"/>
      <c r="AA526" s="44"/>
      <c r="AB526" s="44"/>
      <c r="AC526" s="44"/>
      <c r="AD526" s="44"/>
      <c r="AP526"/>
      <c r="AQ526"/>
      <c r="AX526"/>
    </row>
    <row r="527" spans="18:50">
      <c r="R527" s="409"/>
      <c r="S527" s="44"/>
      <c r="T527" s="44"/>
      <c r="U527" s="44"/>
      <c r="V527" s="44"/>
      <c r="W527" s="44"/>
      <c r="X527" s="44"/>
      <c r="Y527" s="44"/>
      <c r="Z527" s="44"/>
      <c r="AA527" s="44"/>
      <c r="AB527" s="44"/>
      <c r="AC527" s="44"/>
      <c r="AD527" s="44"/>
      <c r="AP527"/>
      <c r="AQ527"/>
      <c r="AX527"/>
    </row>
    <row r="528" spans="18:50">
      <c r="R528" s="409"/>
      <c r="S528" s="44"/>
      <c r="T528" s="44"/>
      <c r="U528" s="44"/>
      <c r="V528" s="44"/>
      <c r="W528" s="44"/>
      <c r="X528" s="44"/>
      <c r="Y528" s="44"/>
      <c r="Z528" s="44"/>
      <c r="AA528" s="44"/>
      <c r="AB528" s="44"/>
      <c r="AC528" s="44"/>
      <c r="AD528" s="44"/>
      <c r="AP528"/>
      <c r="AQ528"/>
      <c r="AX528"/>
    </row>
    <row r="529" spans="18:50">
      <c r="R529" s="409"/>
      <c r="S529" s="44"/>
      <c r="T529" s="44"/>
      <c r="U529" s="44"/>
      <c r="V529" s="44"/>
      <c r="W529" s="44"/>
      <c r="X529" s="44"/>
      <c r="Y529" s="44"/>
      <c r="Z529" s="44"/>
      <c r="AA529" s="44"/>
      <c r="AB529" s="44"/>
      <c r="AC529" s="44"/>
      <c r="AD529" s="44"/>
      <c r="AP529"/>
      <c r="AQ529"/>
      <c r="AX529"/>
    </row>
    <row r="530" spans="18:50">
      <c r="R530" s="409"/>
      <c r="S530" s="44"/>
      <c r="T530" s="44"/>
      <c r="U530" s="44"/>
      <c r="V530" s="44"/>
      <c r="W530" s="44"/>
      <c r="X530" s="44"/>
      <c r="Y530" s="44"/>
      <c r="Z530" s="44"/>
      <c r="AA530" s="44"/>
      <c r="AB530" s="44"/>
      <c r="AC530" s="44"/>
      <c r="AD530" s="44"/>
      <c r="AP530"/>
      <c r="AQ530"/>
      <c r="AX530"/>
    </row>
    <row r="531" spans="18:50">
      <c r="R531" s="409"/>
      <c r="S531" s="44"/>
      <c r="T531" s="44"/>
      <c r="U531" s="44"/>
      <c r="V531" s="44"/>
      <c r="W531" s="44"/>
      <c r="X531" s="44"/>
      <c r="Y531" s="44"/>
      <c r="Z531" s="44"/>
      <c r="AA531" s="44"/>
      <c r="AB531" s="44"/>
      <c r="AC531" s="44"/>
      <c r="AD531" s="44"/>
      <c r="AP531"/>
      <c r="AQ531"/>
      <c r="AX531"/>
    </row>
    <row r="532" spans="18:50">
      <c r="R532" s="409"/>
      <c r="S532" s="44"/>
      <c r="T532" s="44"/>
      <c r="U532" s="44"/>
      <c r="V532" s="44"/>
      <c r="W532" s="44"/>
      <c r="X532" s="44"/>
      <c r="Y532" s="44"/>
      <c r="Z532" s="44"/>
      <c r="AA532" s="44"/>
      <c r="AB532" s="44"/>
      <c r="AC532" s="44"/>
      <c r="AD532" s="44"/>
      <c r="AP532"/>
      <c r="AQ532"/>
      <c r="AX532"/>
    </row>
    <row r="533" spans="18:50">
      <c r="R533" s="409"/>
      <c r="S533" s="44"/>
      <c r="T533" s="44"/>
      <c r="U533" s="44"/>
      <c r="V533" s="44"/>
      <c r="W533" s="44"/>
      <c r="X533" s="44"/>
      <c r="Y533" s="44"/>
      <c r="Z533" s="44"/>
      <c r="AA533" s="44"/>
      <c r="AB533" s="44"/>
      <c r="AC533" s="44"/>
      <c r="AD533" s="44"/>
      <c r="AP533"/>
      <c r="AQ533"/>
      <c r="AX533"/>
    </row>
    <row r="534" spans="18:50">
      <c r="R534" s="409"/>
      <c r="S534" s="44"/>
      <c r="T534" s="44"/>
      <c r="U534" s="44"/>
      <c r="V534" s="44"/>
      <c r="W534" s="44"/>
      <c r="X534" s="44"/>
      <c r="Y534" s="44"/>
      <c r="Z534" s="44"/>
      <c r="AA534" s="44"/>
      <c r="AB534" s="44"/>
      <c r="AC534" s="44"/>
      <c r="AD534" s="44"/>
      <c r="AP534"/>
      <c r="AQ534"/>
      <c r="AX534"/>
    </row>
    <row r="535" spans="18:50">
      <c r="R535" s="409"/>
      <c r="S535" s="44"/>
      <c r="T535" s="44"/>
      <c r="U535" s="44"/>
      <c r="V535" s="44"/>
      <c r="W535" s="44"/>
      <c r="X535" s="44"/>
      <c r="Y535" s="44"/>
      <c r="Z535" s="44"/>
      <c r="AA535" s="44"/>
      <c r="AB535" s="44"/>
      <c r="AC535" s="44"/>
      <c r="AD535" s="44"/>
      <c r="AP535"/>
      <c r="AQ535"/>
      <c r="AX535"/>
    </row>
    <row r="536" spans="18:50">
      <c r="R536" s="409"/>
      <c r="S536" s="44"/>
      <c r="T536" s="44"/>
      <c r="U536" s="44"/>
      <c r="V536" s="44"/>
      <c r="W536" s="44"/>
      <c r="X536" s="44"/>
      <c r="Y536" s="44"/>
      <c r="Z536" s="44"/>
      <c r="AA536" s="44"/>
      <c r="AB536" s="44"/>
      <c r="AC536" s="44"/>
      <c r="AD536" s="44"/>
      <c r="AP536"/>
      <c r="AQ536"/>
      <c r="AX536"/>
    </row>
    <row r="537" spans="18:50">
      <c r="R537" s="409"/>
      <c r="S537" s="44"/>
      <c r="T537" s="44"/>
      <c r="U537" s="44"/>
      <c r="V537" s="44"/>
      <c r="W537" s="44"/>
      <c r="X537" s="44"/>
      <c r="Y537" s="44"/>
      <c r="Z537" s="44"/>
      <c r="AA537" s="44"/>
      <c r="AB537" s="44"/>
      <c r="AC537" s="44"/>
      <c r="AD537" s="44"/>
      <c r="AP537"/>
      <c r="AQ537"/>
      <c r="AX537"/>
    </row>
    <row r="538" spans="18:50">
      <c r="R538" s="409"/>
      <c r="S538" s="44"/>
      <c r="T538" s="44"/>
      <c r="U538" s="44"/>
      <c r="V538" s="44"/>
      <c r="W538" s="44"/>
      <c r="X538" s="44"/>
      <c r="Y538" s="44"/>
      <c r="Z538" s="44"/>
      <c r="AA538" s="44"/>
      <c r="AB538" s="44"/>
      <c r="AC538" s="44"/>
      <c r="AD538" s="44"/>
      <c r="AP538"/>
      <c r="AQ538"/>
      <c r="AX538"/>
    </row>
    <row r="539" spans="18:50">
      <c r="R539" s="409"/>
      <c r="S539" s="44"/>
      <c r="T539" s="44"/>
      <c r="U539" s="44"/>
      <c r="V539" s="44"/>
      <c r="W539" s="44"/>
      <c r="X539" s="44"/>
      <c r="Y539" s="44"/>
      <c r="Z539" s="44"/>
      <c r="AA539" s="44"/>
      <c r="AB539" s="44"/>
      <c r="AC539" s="44"/>
      <c r="AD539" s="44"/>
      <c r="AP539"/>
      <c r="AQ539"/>
      <c r="AX539"/>
    </row>
    <row r="540" spans="18:50">
      <c r="R540" s="409"/>
      <c r="S540" s="44"/>
      <c r="T540" s="44"/>
      <c r="U540" s="44"/>
      <c r="V540" s="44"/>
      <c r="W540" s="44"/>
      <c r="X540" s="44"/>
      <c r="Y540" s="44"/>
      <c r="Z540" s="44"/>
      <c r="AA540" s="44"/>
      <c r="AB540" s="44"/>
      <c r="AC540" s="44"/>
      <c r="AD540" s="44"/>
      <c r="AP540"/>
      <c r="AQ540"/>
      <c r="AX540"/>
    </row>
    <row r="541" spans="18:50">
      <c r="R541" s="409"/>
      <c r="S541" s="44"/>
      <c r="T541" s="44"/>
      <c r="U541" s="44"/>
      <c r="V541" s="44"/>
      <c r="W541" s="44"/>
      <c r="X541" s="44"/>
      <c r="Y541" s="44"/>
      <c r="Z541" s="44"/>
      <c r="AA541" s="44"/>
      <c r="AB541" s="44"/>
      <c r="AC541" s="44"/>
      <c r="AD541" s="44"/>
      <c r="AP541"/>
      <c r="AQ541"/>
      <c r="AX541"/>
    </row>
    <row r="542" spans="18:50">
      <c r="R542" s="409"/>
      <c r="S542" s="44"/>
      <c r="T542" s="44"/>
      <c r="U542" s="44"/>
      <c r="V542" s="44"/>
      <c r="W542" s="44"/>
      <c r="X542" s="44"/>
      <c r="Y542" s="44"/>
      <c r="Z542" s="44"/>
      <c r="AA542" s="44"/>
      <c r="AB542" s="44"/>
      <c r="AC542" s="44"/>
      <c r="AD542" s="44"/>
      <c r="AP542"/>
      <c r="AQ542"/>
      <c r="AX542"/>
    </row>
    <row r="543" spans="18:50">
      <c r="R543" s="409"/>
      <c r="S543" s="44"/>
      <c r="T543" s="44"/>
      <c r="U543" s="44"/>
      <c r="V543" s="44"/>
      <c r="W543" s="44"/>
      <c r="X543" s="44"/>
      <c r="Y543" s="44"/>
      <c r="Z543" s="44"/>
      <c r="AA543" s="44"/>
      <c r="AB543" s="44"/>
      <c r="AC543" s="44"/>
      <c r="AD543" s="44"/>
      <c r="AP543"/>
      <c r="AQ543"/>
      <c r="AX543"/>
    </row>
    <row r="544" spans="18:50">
      <c r="R544" s="409"/>
      <c r="S544" s="44"/>
      <c r="T544" s="44"/>
      <c r="U544" s="44"/>
      <c r="V544" s="44"/>
      <c r="W544" s="44"/>
      <c r="X544" s="44"/>
      <c r="Y544" s="44"/>
      <c r="Z544" s="44"/>
      <c r="AA544" s="44"/>
      <c r="AB544" s="44"/>
      <c r="AC544" s="44"/>
      <c r="AD544" s="44"/>
      <c r="AP544"/>
      <c r="AQ544"/>
      <c r="AX544"/>
    </row>
    <row r="545" spans="18:50">
      <c r="R545" s="409"/>
      <c r="S545" s="44"/>
      <c r="T545" s="44"/>
      <c r="U545" s="44"/>
      <c r="V545" s="44"/>
      <c r="W545" s="44"/>
      <c r="X545" s="44"/>
      <c r="Y545" s="44"/>
      <c r="Z545" s="44"/>
      <c r="AA545" s="44"/>
      <c r="AB545" s="44"/>
      <c r="AC545" s="44"/>
      <c r="AD545" s="44"/>
      <c r="AP545"/>
      <c r="AQ545"/>
      <c r="AX545"/>
    </row>
    <row r="546" spans="18:50">
      <c r="R546" s="409"/>
      <c r="S546" s="44"/>
      <c r="T546" s="44"/>
      <c r="U546" s="44"/>
      <c r="V546" s="44"/>
      <c r="W546" s="44"/>
      <c r="X546" s="44"/>
      <c r="Y546" s="44"/>
      <c r="Z546" s="44"/>
      <c r="AA546" s="44"/>
      <c r="AB546" s="44"/>
      <c r="AC546" s="44"/>
      <c r="AD546" s="44"/>
      <c r="AP546"/>
      <c r="AQ546"/>
      <c r="AX546"/>
    </row>
    <row r="547" spans="18:50">
      <c r="R547" s="409"/>
      <c r="S547" s="44"/>
      <c r="T547" s="44"/>
      <c r="U547" s="44"/>
      <c r="V547" s="44"/>
      <c r="W547" s="44"/>
      <c r="X547" s="44"/>
      <c r="Y547" s="44"/>
      <c r="Z547" s="44"/>
      <c r="AA547" s="44"/>
      <c r="AB547" s="44"/>
      <c r="AC547" s="44"/>
      <c r="AD547" s="44"/>
      <c r="AP547"/>
      <c r="AQ547"/>
      <c r="AX547"/>
    </row>
    <row r="548" spans="18:50">
      <c r="R548" s="409"/>
      <c r="S548" s="44"/>
      <c r="T548" s="44"/>
      <c r="U548" s="44"/>
      <c r="V548" s="44"/>
      <c r="W548" s="44"/>
      <c r="X548" s="44"/>
      <c r="Y548" s="44"/>
      <c r="Z548" s="44"/>
      <c r="AA548" s="44"/>
      <c r="AB548" s="44"/>
      <c r="AC548" s="44"/>
      <c r="AD548" s="44"/>
      <c r="AP548"/>
      <c r="AQ548"/>
      <c r="AX548"/>
    </row>
    <row r="549" spans="18:50">
      <c r="R549" s="409"/>
      <c r="S549" s="44"/>
      <c r="T549" s="44"/>
      <c r="U549" s="44"/>
      <c r="V549" s="44"/>
      <c r="W549" s="44"/>
      <c r="X549" s="44"/>
      <c r="Y549" s="44"/>
      <c r="Z549" s="44"/>
      <c r="AA549" s="44"/>
      <c r="AB549" s="44"/>
      <c r="AC549" s="44"/>
      <c r="AD549" s="44"/>
      <c r="AP549"/>
      <c r="AQ549"/>
      <c r="AX549"/>
    </row>
    <row r="550" spans="18:50">
      <c r="R550" s="409"/>
      <c r="S550" s="44"/>
      <c r="T550" s="44"/>
      <c r="U550" s="44"/>
      <c r="V550" s="44"/>
      <c r="W550" s="44"/>
      <c r="X550" s="44"/>
      <c r="Y550" s="44"/>
      <c r="Z550" s="44"/>
      <c r="AA550" s="44"/>
      <c r="AB550" s="44"/>
      <c r="AC550" s="44"/>
      <c r="AD550" s="44"/>
      <c r="AP550"/>
      <c r="AQ550"/>
      <c r="AX550"/>
    </row>
    <row r="551" spans="18:50">
      <c r="R551" s="409"/>
      <c r="S551" s="44"/>
      <c r="T551" s="44"/>
      <c r="U551" s="44"/>
      <c r="V551" s="44"/>
      <c r="W551" s="44"/>
      <c r="X551" s="44"/>
      <c r="Y551" s="44"/>
      <c r="Z551" s="44"/>
      <c r="AA551" s="44"/>
      <c r="AB551" s="44"/>
      <c r="AC551" s="44"/>
      <c r="AD551" s="44"/>
      <c r="AP551"/>
      <c r="AQ551"/>
      <c r="AX551"/>
    </row>
    <row r="552" spans="18:50">
      <c r="R552" s="409"/>
      <c r="S552" s="44"/>
      <c r="T552" s="44"/>
      <c r="U552" s="44"/>
      <c r="V552" s="44"/>
      <c r="W552" s="44"/>
      <c r="X552" s="44"/>
      <c r="Y552" s="44"/>
      <c r="Z552" s="44"/>
      <c r="AA552" s="44"/>
      <c r="AB552" s="44"/>
      <c r="AC552" s="44"/>
      <c r="AD552" s="44"/>
      <c r="AP552"/>
      <c r="AQ552"/>
      <c r="AX552"/>
    </row>
    <row r="553" spans="18:50">
      <c r="R553" s="409"/>
      <c r="S553" s="44"/>
      <c r="T553" s="44"/>
      <c r="U553" s="44"/>
      <c r="V553" s="44"/>
      <c r="W553" s="44"/>
      <c r="X553" s="44"/>
      <c r="Y553" s="44"/>
      <c r="Z553" s="44"/>
      <c r="AA553" s="44"/>
      <c r="AB553" s="44"/>
      <c r="AC553" s="44"/>
      <c r="AD553" s="44"/>
      <c r="AP553"/>
      <c r="AQ553"/>
      <c r="AX553"/>
    </row>
    <row r="554" spans="18:50">
      <c r="R554" s="409"/>
      <c r="S554" s="44"/>
      <c r="T554" s="44"/>
      <c r="U554" s="44"/>
      <c r="V554" s="44"/>
      <c r="W554" s="44"/>
      <c r="X554" s="44"/>
      <c r="Y554" s="44"/>
      <c r="Z554" s="44"/>
      <c r="AA554" s="44"/>
      <c r="AB554" s="44"/>
      <c r="AC554" s="44"/>
      <c r="AD554" s="44"/>
      <c r="AP554"/>
      <c r="AQ554"/>
      <c r="AX554"/>
    </row>
    <row r="555" spans="18:50">
      <c r="R555" s="409"/>
      <c r="S555" s="44"/>
      <c r="T555" s="44"/>
      <c r="U555" s="44"/>
      <c r="V555" s="44"/>
      <c r="W555" s="44"/>
      <c r="X555" s="44"/>
      <c r="Y555" s="44"/>
      <c r="Z555" s="44"/>
      <c r="AA555" s="44"/>
      <c r="AB555" s="44"/>
      <c r="AC555" s="44"/>
      <c r="AD555" s="44"/>
      <c r="AP555"/>
      <c r="AQ555"/>
      <c r="AX555"/>
    </row>
    <row r="556" spans="18:50">
      <c r="R556" s="409"/>
      <c r="S556" s="44"/>
      <c r="T556" s="44"/>
      <c r="U556" s="44"/>
      <c r="V556" s="44"/>
      <c r="W556" s="44"/>
      <c r="X556" s="44"/>
      <c r="Y556" s="44"/>
      <c r="Z556" s="44"/>
      <c r="AA556" s="44"/>
      <c r="AB556" s="44"/>
      <c r="AC556" s="44"/>
      <c r="AD556" s="44"/>
      <c r="AP556"/>
      <c r="AQ556"/>
      <c r="AX556"/>
    </row>
    <row r="557" spans="18:50">
      <c r="R557" s="409"/>
      <c r="S557" s="44"/>
      <c r="T557" s="44"/>
      <c r="U557" s="44"/>
      <c r="V557" s="44"/>
      <c r="W557" s="44"/>
      <c r="X557" s="44"/>
      <c r="Y557" s="44"/>
      <c r="Z557" s="44"/>
      <c r="AA557" s="44"/>
      <c r="AB557" s="44"/>
      <c r="AC557" s="44"/>
      <c r="AD557" s="44"/>
      <c r="AP557"/>
      <c r="AQ557"/>
      <c r="AX557"/>
    </row>
    <row r="558" spans="18:50">
      <c r="R558" s="409"/>
      <c r="S558" s="44"/>
      <c r="T558" s="44"/>
      <c r="U558" s="44"/>
      <c r="V558" s="44"/>
      <c r="W558" s="44"/>
      <c r="X558" s="44"/>
      <c r="Y558" s="44"/>
      <c r="Z558" s="44"/>
      <c r="AA558" s="44"/>
      <c r="AB558" s="44"/>
      <c r="AC558" s="44"/>
      <c r="AD558" s="44"/>
      <c r="AP558"/>
      <c r="AQ558"/>
      <c r="AX558"/>
    </row>
    <row r="559" spans="18:50">
      <c r="R559" s="409"/>
      <c r="S559" s="44"/>
      <c r="T559" s="44"/>
      <c r="U559" s="44"/>
      <c r="V559" s="44"/>
      <c r="W559" s="44"/>
      <c r="X559" s="44"/>
      <c r="Y559" s="44"/>
      <c r="Z559" s="44"/>
      <c r="AA559" s="44"/>
      <c r="AB559" s="44"/>
      <c r="AC559" s="44"/>
      <c r="AD559" s="44"/>
      <c r="AP559"/>
      <c r="AQ559"/>
      <c r="AX559"/>
    </row>
    <row r="560" spans="18:50">
      <c r="R560" s="409"/>
      <c r="S560" s="44"/>
      <c r="T560" s="44"/>
      <c r="U560" s="44"/>
      <c r="V560" s="44"/>
      <c r="W560" s="44"/>
      <c r="X560" s="44"/>
      <c r="Y560" s="44"/>
      <c r="Z560" s="44"/>
      <c r="AA560" s="44"/>
      <c r="AB560" s="44"/>
      <c r="AC560" s="44"/>
      <c r="AD560" s="44"/>
      <c r="AP560"/>
      <c r="AQ560"/>
      <c r="AX560"/>
    </row>
    <row r="561" spans="18:50">
      <c r="R561" s="409"/>
      <c r="S561" s="44"/>
      <c r="T561" s="44"/>
      <c r="U561" s="44"/>
      <c r="V561" s="44"/>
      <c r="W561" s="44"/>
      <c r="X561" s="44"/>
      <c r="Y561" s="44"/>
      <c r="Z561" s="44"/>
      <c r="AA561" s="44"/>
      <c r="AB561" s="44"/>
      <c r="AC561" s="44"/>
      <c r="AD561" s="44"/>
      <c r="AP561"/>
      <c r="AQ561"/>
      <c r="AX561"/>
    </row>
    <row r="562" spans="18:50">
      <c r="R562" s="409"/>
      <c r="S562" s="44"/>
      <c r="T562" s="44"/>
      <c r="U562" s="44"/>
      <c r="V562" s="44"/>
      <c r="W562" s="44"/>
      <c r="X562" s="44"/>
      <c r="Y562" s="44"/>
      <c r="Z562" s="44"/>
      <c r="AA562" s="44"/>
      <c r="AB562" s="44"/>
      <c r="AC562" s="44"/>
      <c r="AD562" s="44"/>
      <c r="AP562"/>
      <c r="AQ562"/>
      <c r="AX562"/>
    </row>
    <row r="563" spans="18:50">
      <c r="R563" s="409"/>
      <c r="S563" s="44"/>
      <c r="T563" s="44"/>
      <c r="U563" s="44"/>
      <c r="V563" s="44"/>
      <c r="W563" s="44"/>
      <c r="X563" s="44"/>
      <c r="Y563" s="44"/>
      <c r="Z563" s="44"/>
      <c r="AA563" s="44"/>
      <c r="AB563" s="44"/>
      <c r="AC563" s="44"/>
      <c r="AD563" s="44"/>
      <c r="AP563"/>
      <c r="AQ563"/>
      <c r="AX563"/>
    </row>
    <row r="564" spans="18:50">
      <c r="R564" s="409"/>
      <c r="S564" s="44"/>
      <c r="T564" s="44"/>
      <c r="U564" s="44"/>
      <c r="V564" s="44"/>
      <c r="W564" s="44"/>
      <c r="X564" s="44"/>
      <c r="Y564" s="44"/>
      <c r="Z564" s="44"/>
      <c r="AA564" s="44"/>
      <c r="AB564" s="44"/>
      <c r="AC564" s="44"/>
      <c r="AD564" s="44"/>
      <c r="AP564"/>
      <c r="AQ564"/>
      <c r="AX564"/>
    </row>
    <row r="565" spans="18:50">
      <c r="R565" s="409"/>
      <c r="S565" s="44"/>
      <c r="T565" s="44"/>
      <c r="U565" s="44"/>
      <c r="V565" s="44"/>
      <c r="W565" s="44"/>
      <c r="X565" s="44"/>
      <c r="Y565" s="44"/>
      <c r="Z565" s="44"/>
      <c r="AA565" s="44"/>
      <c r="AB565" s="44"/>
      <c r="AC565" s="44"/>
      <c r="AD565" s="44"/>
      <c r="AP565"/>
      <c r="AQ565"/>
      <c r="AX565"/>
    </row>
    <row r="566" spans="18:50">
      <c r="R566" s="409"/>
      <c r="S566" s="44"/>
      <c r="T566" s="44"/>
      <c r="U566" s="44"/>
      <c r="V566" s="44"/>
      <c r="W566" s="44"/>
      <c r="X566" s="44"/>
      <c r="Y566" s="44"/>
      <c r="Z566" s="44"/>
      <c r="AA566" s="44"/>
      <c r="AB566" s="44"/>
      <c r="AC566" s="44"/>
      <c r="AD566" s="44"/>
      <c r="AP566"/>
      <c r="AQ566"/>
      <c r="AX566"/>
    </row>
    <row r="567" spans="18:50">
      <c r="R567" s="409"/>
      <c r="S567" s="44"/>
      <c r="T567" s="44"/>
      <c r="U567" s="44"/>
      <c r="V567" s="44"/>
      <c r="W567" s="44"/>
      <c r="X567" s="44"/>
      <c r="Y567" s="44"/>
      <c r="Z567" s="44"/>
      <c r="AA567" s="44"/>
      <c r="AB567" s="44"/>
      <c r="AC567" s="44"/>
      <c r="AD567" s="44"/>
      <c r="AP567"/>
      <c r="AQ567"/>
      <c r="AX567"/>
    </row>
    <row r="568" spans="18:50">
      <c r="R568" s="409"/>
      <c r="S568" s="44"/>
      <c r="T568" s="44"/>
      <c r="U568" s="44"/>
      <c r="V568" s="44"/>
      <c r="W568" s="44"/>
      <c r="X568" s="44"/>
      <c r="Y568" s="44"/>
      <c r="Z568" s="44"/>
      <c r="AA568" s="44"/>
      <c r="AB568" s="44"/>
      <c r="AC568" s="44"/>
      <c r="AD568" s="44"/>
      <c r="AP568"/>
      <c r="AQ568"/>
      <c r="AX568"/>
    </row>
    <row r="569" spans="18:50">
      <c r="R569" s="409"/>
      <c r="S569" s="44"/>
      <c r="T569" s="44"/>
      <c r="U569" s="44"/>
      <c r="V569" s="44"/>
      <c r="W569" s="44"/>
      <c r="X569" s="44"/>
      <c r="Y569" s="44"/>
      <c r="Z569" s="44"/>
      <c r="AA569" s="44"/>
      <c r="AB569" s="44"/>
      <c r="AC569" s="44"/>
      <c r="AD569" s="44"/>
      <c r="AP569"/>
      <c r="AQ569"/>
      <c r="AX569"/>
    </row>
    <row r="570" spans="18:50">
      <c r="R570" s="409"/>
      <c r="S570" s="44"/>
      <c r="T570" s="44"/>
      <c r="U570" s="44"/>
      <c r="V570" s="44"/>
      <c r="W570" s="44"/>
      <c r="X570" s="44"/>
      <c r="Y570" s="44"/>
      <c r="Z570" s="44"/>
      <c r="AA570" s="44"/>
      <c r="AB570" s="44"/>
      <c r="AC570" s="44"/>
      <c r="AD570" s="44"/>
      <c r="AP570"/>
      <c r="AQ570"/>
      <c r="AX570"/>
    </row>
    <row r="571" spans="18:50">
      <c r="R571" s="409"/>
      <c r="S571" s="44"/>
      <c r="T571" s="44"/>
      <c r="U571" s="44"/>
      <c r="V571" s="44"/>
      <c r="W571" s="44"/>
      <c r="X571" s="44"/>
      <c r="Y571" s="44"/>
      <c r="Z571" s="44"/>
      <c r="AA571" s="44"/>
      <c r="AB571" s="44"/>
      <c r="AC571" s="44"/>
      <c r="AD571" s="44"/>
      <c r="AP571"/>
      <c r="AQ571"/>
      <c r="AX571"/>
    </row>
    <row r="572" spans="18:50">
      <c r="R572" s="409"/>
      <c r="S572" s="44"/>
      <c r="T572" s="44"/>
      <c r="U572" s="44"/>
      <c r="V572" s="44"/>
      <c r="W572" s="44"/>
      <c r="X572" s="44"/>
      <c r="Y572" s="44"/>
      <c r="Z572" s="44"/>
      <c r="AA572" s="44"/>
      <c r="AB572" s="44"/>
      <c r="AC572" s="44"/>
      <c r="AD572" s="44"/>
      <c r="AP572"/>
      <c r="AQ572"/>
      <c r="AX572"/>
    </row>
    <row r="573" spans="18:50">
      <c r="R573" s="409"/>
      <c r="S573" s="44"/>
      <c r="T573" s="44"/>
      <c r="U573" s="44"/>
      <c r="V573" s="44"/>
      <c r="W573" s="44"/>
      <c r="X573" s="44"/>
      <c r="Y573" s="44"/>
      <c r="Z573" s="44"/>
      <c r="AA573" s="44"/>
      <c r="AB573" s="44"/>
      <c r="AC573" s="44"/>
      <c r="AD573" s="44"/>
      <c r="AP573"/>
      <c r="AQ573"/>
      <c r="AX573"/>
    </row>
    <row r="574" spans="18:50">
      <c r="R574" s="409"/>
      <c r="S574" s="44"/>
      <c r="T574" s="44"/>
      <c r="U574" s="44"/>
      <c r="V574" s="44"/>
      <c r="W574" s="44"/>
      <c r="X574" s="44"/>
      <c r="Y574" s="44"/>
      <c r="Z574" s="44"/>
      <c r="AA574" s="44"/>
      <c r="AB574" s="44"/>
      <c r="AC574" s="44"/>
      <c r="AD574" s="44"/>
      <c r="AP574"/>
      <c r="AQ574"/>
      <c r="AX574"/>
    </row>
    <row r="575" spans="18:50">
      <c r="R575" s="409"/>
      <c r="S575" s="44"/>
      <c r="T575" s="44"/>
      <c r="U575" s="44"/>
      <c r="V575" s="44"/>
      <c r="W575" s="44"/>
      <c r="X575" s="44"/>
      <c r="Y575" s="44"/>
      <c r="Z575" s="44"/>
      <c r="AA575" s="44"/>
      <c r="AB575" s="44"/>
      <c r="AC575" s="44"/>
      <c r="AD575" s="44"/>
      <c r="AP575"/>
      <c r="AQ575"/>
      <c r="AX575"/>
    </row>
    <row r="576" spans="18:50">
      <c r="R576" s="409"/>
      <c r="S576" s="44"/>
      <c r="T576" s="44"/>
      <c r="U576" s="44"/>
      <c r="V576" s="44"/>
      <c r="W576" s="44"/>
      <c r="X576" s="44"/>
      <c r="Y576" s="44"/>
      <c r="Z576" s="44"/>
      <c r="AA576" s="44"/>
      <c r="AB576" s="44"/>
      <c r="AC576" s="44"/>
      <c r="AD576" s="44"/>
      <c r="AP576"/>
      <c r="AQ576"/>
      <c r="AX576"/>
    </row>
    <row r="577" spans="18:50">
      <c r="R577" s="409"/>
      <c r="S577" s="44"/>
      <c r="T577" s="44"/>
      <c r="U577" s="44"/>
      <c r="V577" s="44"/>
      <c r="W577" s="44"/>
      <c r="X577" s="44"/>
      <c r="Y577" s="44"/>
      <c r="Z577" s="44"/>
      <c r="AA577" s="44"/>
      <c r="AB577" s="44"/>
      <c r="AC577" s="44"/>
      <c r="AD577" s="44"/>
      <c r="AP577"/>
      <c r="AQ577"/>
      <c r="AX577"/>
    </row>
    <row r="578" spans="18:50">
      <c r="R578" s="409"/>
      <c r="S578" s="44"/>
      <c r="T578" s="44"/>
      <c r="U578" s="44"/>
      <c r="V578" s="44"/>
      <c r="W578" s="44"/>
      <c r="X578" s="44"/>
      <c r="Y578" s="44"/>
      <c r="Z578" s="44"/>
      <c r="AA578" s="44"/>
      <c r="AB578" s="44"/>
      <c r="AC578" s="44"/>
      <c r="AD578" s="44"/>
      <c r="AP578"/>
      <c r="AQ578"/>
      <c r="AX578"/>
    </row>
    <row r="579" spans="18:50">
      <c r="R579" s="409"/>
      <c r="S579" s="44"/>
      <c r="T579" s="44"/>
      <c r="U579" s="44"/>
      <c r="V579" s="44"/>
      <c r="W579" s="44"/>
      <c r="X579" s="44"/>
      <c r="Y579" s="44"/>
      <c r="Z579" s="44"/>
      <c r="AA579" s="44"/>
      <c r="AB579" s="44"/>
      <c r="AC579" s="44"/>
      <c r="AD579" s="44"/>
      <c r="AP579"/>
      <c r="AQ579"/>
      <c r="AX579"/>
    </row>
    <row r="580" spans="18:50">
      <c r="R580" s="409"/>
      <c r="S580" s="44"/>
      <c r="T580" s="44"/>
      <c r="U580" s="44"/>
      <c r="V580" s="44"/>
      <c r="W580" s="44"/>
      <c r="X580" s="44"/>
      <c r="Y580" s="44"/>
      <c r="Z580" s="44"/>
      <c r="AA580" s="44"/>
      <c r="AB580" s="44"/>
      <c r="AC580" s="44"/>
      <c r="AD580" s="44"/>
      <c r="AP580"/>
      <c r="AQ580"/>
      <c r="AX580"/>
    </row>
    <row r="581" spans="18:50">
      <c r="R581" s="409"/>
      <c r="S581" s="44"/>
      <c r="T581" s="44"/>
      <c r="U581" s="44"/>
      <c r="V581" s="44"/>
      <c r="W581" s="44"/>
      <c r="X581" s="44"/>
      <c r="Y581" s="44"/>
      <c r="Z581" s="44"/>
      <c r="AA581" s="44"/>
      <c r="AB581" s="44"/>
      <c r="AC581" s="44"/>
      <c r="AD581" s="44"/>
      <c r="AP581"/>
      <c r="AQ581"/>
      <c r="AX581"/>
    </row>
    <row r="582" spans="18:50">
      <c r="R582" s="409"/>
      <c r="S582" s="44"/>
      <c r="T582" s="44"/>
      <c r="U582" s="44"/>
      <c r="V582" s="44"/>
      <c r="W582" s="44"/>
      <c r="X582" s="44"/>
      <c r="Y582" s="44"/>
      <c r="Z582" s="44"/>
      <c r="AA582" s="44"/>
      <c r="AB582" s="44"/>
      <c r="AC582" s="44"/>
      <c r="AD582" s="44"/>
      <c r="AP582"/>
      <c r="AQ582"/>
      <c r="AX582"/>
    </row>
    <row r="583" spans="18:50">
      <c r="R583" s="409"/>
      <c r="S583" s="44"/>
      <c r="T583" s="44"/>
      <c r="U583" s="44"/>
      <c r="V583" s="44"/>
      <c r="W583" s="44"/>
      <c r="X583" s="44"/>
      <c r="Y583" s="44"/>
      <c r="Z583" s="44"/>
      <c r="AA583" s="44"/>
      <c r="AB583" s="44"/>
      <c r="AC583" s="44"/>
      <c r="AD583" s="44"/>
      <c r="AP583"/>
      <c r="AQ583"/>
      <c r="AX583"/>
    </row>
    <row r="584" spans="18:50">
      <c r="R584" s="409"/>
      <c r="S584" s="44"/>
      <c r="T584" s="44"/>
      <c r="U584" s="44"/>
      <c r="V584" s="44"/>
      <c r="W584" s="44"/>
      <c r="X584" s="44"/>
      <c r="Y584" s="44"/>
      <c r="Z584" s="44"/>
      <c r="AA584" s="44"/>
      <c r="AB584" s="44"/>
      <c r="AC584" s="44"/>
      <c r="AD584" s="44"/>
      <c r="AP584"/>
      <c r="AQ584"/>
      <c r="AX584"/>
    </row>
    <row r="585" spans="18:50">
      <c r="R585" s="409"/>
      <c r="S585" s="44"/>
      <c r="T585" s="44"/>
      <c r="U585" s="44"/>
      <c r="V585" s="44"/>
      <c r="W585" s="44"/>
      <c r="X585" s="44"/>
      <c r="Y585" s="44"/>
      <c r="Z585" s="44"/>
      <c r="AA585" s="44"/>
      <c r="AB585" s="44"/>
      <c r="AC585" s="44"/>
      <c r="AD585" s="44"/>
      <c r="AP585"/>
      <c r="AQ585"/>
      <c r="AX585"/>
    </row>
    <row r="586" spans="18:50">
      <c r="R586" s="409"/>
      <c r="S586" s="44"/>
      <c r="T586" s="44"/>
      <c r="U586" s="44"/>
      <c r="V586" s="44"/>
      <c r="W586" s="44"/>
      <c r="X586" s="44"/>
      <c r="Y586" s="44"/>
      <c r="Z586" s="44"/>
      <c r="AA586" s="44"/>
      <c r="AB586" s="44"/>
      <c r="AC586" s="44"/>
      <c r="AD586" s="44"/>
      <c r="AP586"/>
      <c r="AQ586"/>
      <c r="AX586"/>
    </row>
    <row r="587" spans="18:50">
      <c r="R587" s="409"/>
      <c r="S587" s="44"/>
      <c r="T587" s="44"/>
      <c r="U587" s="44"/>
      <c r="V587" s="44"/>
      <c r="W587" s="44"/>
      <c r="X587" s="44"/>
      <c r="Y587" s="44"/>
      <c r="Z587" s="44"/>
      <c r="AA587" s="44"/>
      <c r="AB587" s="44"/>
      <c r="AC587" s="44"/>
      <c r="AD587" s="44"/>
      <c r="AP587"/>
      <c r="AQ587"/>
      <c r="AX587"/>
    </row>
    <row r="588" spans="18:50">
      <c r="R588" s="409"/>
      <c r="S588" s="44"/>
      <c r="T588" s="44"/>
      <c r="U588" s="44"/>
      <c r="V588" s="44"/>
      <c r="W588" s="44"/>
      <c r="X588" s="44"/>
      <c r="Y588" s="44"/>
      <c r="Z588" s="44"/>
      <c r="AA588" s="44"/>
      <c r="AB588" s="44"/>
      <c r="AC588" s="44"/>
      <c r="AD588" s="44"/>
      <c r="AP588"/>
      <c r="AQ588"/>
      <c r="AX588"/>
    </row>
    <row r="589" spans="18:50">
      <c r="R589" s="409"/>
      <c r="S589" s="44"/>
      <c r="T589" s="44"/>
      <c r="U589" s="44"/>
      <c r="V589" s="44"/>
      <c r="W589" s="44"/>
      <c r="X589" s="44"/>
      <c r="Y589" s="44"/>
      <c r="Z589" s="44"/>
      <c r="AA589" s="44"/>
      <c r="AB589" s="44"/>
      <c r="AC589" s="44"/>
      <c r="AD589" s="44"/>
      <c r="AP589"/>
      <c r="AQ589"/>
      <c r="AX589"/>
    </row>
    <row r="590" spans="18:50">
      <c r="R590" s="409"/>
      <c r="S590" s="44"/>
      <c r="T590" s="44"/>
      <c r="U590" s="44"/>
      <c r="V590" s="44"/>
      <c r="W590" s="44"/>
      <c r="X590" s="44"/>
      <c r="Y590" s="44"/>
      <c r="Z590" s="44"/>
      <c r="AA590" s="44"/>
      <c r="AB590" s="44"/>
      <c r="AC590" s="44"/>
      <c r="AD590" s="44"/>
      <c r="AP590"/>
      <c r="AQ590"/>
      <c r="AX590"/>
    </row>
    <row r="591" spans="18:50">
      <c r="R591" s="409"/>
      <c r="S591" s="44"/>
      <c r="T591" s="44"/>
      <c r="U591" s="44"/>
      <c r="V591" s="44"/>
      <c r="W591" s="44"/>
      <c r="X591" s="44"/>
      <c r="Y591" s="44"/>
      <c r="Z591" s="44"/>
      <c r="AA591" s="44"/>
      <c r="AB591" s="44"/>
      <c r="AC591" s="44"/>
      <c r="AD591" s="44"/>
      <c r="AP591"/>
      <c r="AQ591"/>
      <c r="AX591"/>
    </row>
    <row r="592" spans="18:50">
      <c r="R592" s="409"/>
      <c r="S592" s="44"/>
      <c r="T592" s="44"/>
      <c r="U592" s="44"/>
      <c r="V592" s="44"/>
      <c r="W592" s="44"/>
      <c r="X592" s="44"/>
      <c r="Y592" s="44"/>
      <c r="Z592" s="44"/>
      <c r="AA592" s="44"/>
      <c r="AB592" s="44"/>
      <c r="AC592" s="44"/>
      <c r="AD592" s="44"/>
      <c r="AP592"/>
      <c r="AQ592"/>
      <c r="AX592"/>
    </row>
    <row r="593" spans="18:50">
      <c r="R593" s="409"/>
      <c r="S593" s="44"/>
      <c r="T593" s="44"/>
      <c r="U593" s="44"/>
      <c r="V593" s="44"/>
      <c r="W593" s="44"/>
      <c r="X593" s="44"/>
      <c r="Y593" s="44"/>
      <c r="Z593" s="44"/>
      <c r="AA593" s="44"/>
      <c r="AB593" s="44"/>
      <c r="AC593" s="44"/>
      <c r="AD593" s="44"/>
      <c r="AP593"/>
      <c r="AQ593"/>
      <c r="AX593"/>
    </row>
    <row r="594" spans="18:50">
      <c r="R594" s="409"/>
      <c r="S594" s="44"/>
      <c r="T594" s="44"/>
      <c r="U594" s="44"/>
      <c r="V594" s="44"/>
      <c r="W594" s="44"/>
      <c r="X594" s="44"/>
      <c r="Y594" s="44"/>
      <c r="Z594" s="44"/>
      <c r="AA594" s="44"/>
      <c r="AB594" s="44"/>
      <c r="AC594" s="44"/>
      <c r="AD594" s="44"/>
      <c r="AP594"/>
      <c r="AQ594"/>
      <c r="AX594"/>
    </row>
    <row r="595" spans="18:50">
      <c r="R595" s="409"/>
      <c r="S595" s="44"/>
      <c r="T595" s="44"/>
      <c r="U595" s="44"/>
      <c r="V595" s="44"/>
      <c r="W595" s="44"/>
      <c r="X595" s="44"/>
      <c r="Y595" s="44"/>
      <c r="Z595" s="44"/>
      <c r="AA595" s="44"/>
      <c r="AB595" s="44"/>
      <c r="AC595" s="44"/>
      <c r="AD595" s="44"/>
      <c r="AP595"/>
      <c r="AQ595"/>
      <c r="AX595"/>
    </row>
    <row r="596" spans="18:50">
      <c r="R596" s="409"/>
      <c r="S596" s="44"/>
      <c r="T596" s="44"/>
      <c r="U596" s="44"/>
      <c r="V596" s="44"/>
      <c r="W596" s="44"/>
      <c r="X596" s="44"/>
      <c r="Y596" s="44"/>
      <c r="Z596" s="44"/>
      <c r="AA596" s="44"/>
      <c r="AB596" s="44"/>
      <c r="AC596" s="44"/>
      <c r="AD596" s="44"/>
      <c r="AP596"/>
      <c r="AQ596"/>
      <c r="AX596"/>
    </row>
    <row r="597" spans="18:50">
      <c r="R597" s="409"/>
      <c r="S597" s="44"/>
      <c r="T597" s="44"/>
      <c r="U597" s="44"/>
      <c r="V597" s="44"/>
      <c r="W597" s="44"/>
      <c r="X597" s="44"/>
      <c r="Y597" s="44"/>
      <c r="Z597" s="44"/>
      <c r="AA597" s="44"/>
      <c r="AB597" s="44"/>
      <c r="AC597" s="44"/>
      <c r="AD597" s="44"/>
      <c r="AP597"/>
      <c r="AQ597"/>
      <c r="AX597"/>
    </row>
    <row r="598" spans="18:50">
      <c r="R598" s="409"/>
      <c r="S598" s="44"/>
      <c r="T598" s="44"/>
      <c r="U598" s="44"/>
      <c r="V598" s="44"/>
      <c r="W598" s="44"/>
      <c r="X598" s="44"/>
      <c r="Y598" s="44"/>
      <c r="Z598" s="44"/>
      <c r="AA598" s="44"/>
      <c r="AB598" s="44"/>
      <c r="AC598" s="44"/>
      <c r="AD598" s="44"/>
      <c r="AP598"/>
      <c r="AQ598"/>
      <c r="AX598"/>
    </row>
    <row r="599" spans="18:50">
      <c r="R599" s="409"/>
      <c r="S599" s="44"/>
      <c r="T599" s="44"/>
      <c r="U599" s="44"/>
      <c r="V599" s="44"/>
      <c r="W599" s="44"/>
      <c r="X599" s="44"/>
      <c r="Y599" s="44"/>
      <c r="Z599" s="44"/>
      <c r="AA599" s="44"/>
      <c r="AB599" s="44"/>
      <c r="AC599" s="44"/>
      <c r="AD599" s="44"/>
      <c r="AP599"/>
      <c r="AQ599"/>
      <c r="AX599"/>
    </row>
    <row r="600" spans="18:50">
      <c r="R600" s="409"/>
      <c r="S600" s="44"/>
      <c r="T600" s="44"/>
      <c r="U600" s="44"/>
      <c r="V600" s="44"/>
      <c r="W600" s="44"/>
      <c r="X600" s="44"/>
      <c r="Y600" s="44"/>
      <c r="Z600" s="44"/>
      <c r="AA600" s="44"/>
      <c r="AB600" s="44"/>
      <c r="AC600" s="44"/>
      <c r="AD600" s="44"/>
      <c r="AP600"/>
      <c r="AQ600"/>
      <c r="AX600"/>
    </row>
    <row r="601" spans="18:50">
      <c r="R601" s="409"/>
      <c r="S601" s="44"/>
      <c r="T601" s="44"/>
      <c r="U601" s="44"/>
      <c r="V601" s="44"/>
      <c r="W601" s="44"/>
      <c r="X601" s="44"/>
      <c r="Y601" s="44"/>
      <c r="Z601" s="44"/>
      <c r="AA601" s="44"/>
      <c r="AB601" s="44"/>
      <c r="AC601" s="44"/>
      <c r="AD601" s="44"/>
      <c r="AP601"/>
      <c r="AQ601"/>
      <c r="AX601"/>
    </row>
    <row r="602" spans="18:50">
      <c r="R602" s="409"/>
      <c r="S602" s="44"/>
      <c r="T602" s="44"/>
      <c r="U602" s="44"/>
      <c r="V602" s="44"/>
      <c r="W602" s="44"/>
      <c r="X602" s="44"/>
      <c r="Y602" s="44"/>
      <c r="Z602" s="44"/>
      <c r="AA602" s="44"/>
      <c r="AB602" s="44"/>
      <c r="AC602" s="44"/>
      <c r="AD602" s="44"/>
      <c r="AP602"/>
      <c r="AQ602"/>
      <c r="AX602"/>
    </row>
    <row r="603" spans="18:50">
      <c r="R603" s="409"/>
      <c r="S603" s="44"/>
      <c r="T603" s="44"/>
      <c r="U603" s="44"/>
      <c r="V603" s="44"/>
      <c r="W603" s="44"/>
      <c r="X603" s="44"/>
      <c r="Y603" s="44"/>
      <c r="Z603" s="44"/>
      <c r="AA603" s="44"/>
      <c r="AB603" s="44"/>
      <c r="AC603" s="44"/>
      <c r="AD603" s="44"/>
      <c r="AP603"/>
      <c r="AQ603"/>
      <c r="AX603"/>
    </row>
    <row r="604" spans="18:50">
      <c r="R604" s="409"/>
      <c r="S604" s="44"/>
      <c r="T604" s="44"/>
      <c r="U604" s="44"/>
      <c r="V604" s="44"/>
      <c r="W604" s="44"/>
      <c r="X604" s="44"/>
      <c r="Y604" s="44"/>
      <c r="Z604" s="44"/>
      <c r="AA604" s="44"/>
      <c r="AB604" s="44"/>
      <c r="AC604" s="44"/>
      <c r="AD604" s="44"/>
      <c r="AP604"/>
      <c r="AQ604"/>
      <c r="AX604"/>
    </row>
    <row r="605" spans="18:50">
      <c r="R605" s="409"/>
      <c r="S605" s="44"/>
      <c r="T605" s="44"/>
      <c r="U605" s="44"/>
      <c r="V605" s="44"/>
      <c r="W605" s="44"/>
      <c r="X605" s="44"/>
      <c r="Y605" s="44"/>
      <c r="Z605" s="44"/>
      <c r="AA605" s="44"/>
      <c r="AB605" s="44"/>
      <c r="AC605" s="44"/>
      <c r="AD605" s="44"/>
      <c r="AP605"/>
      <c r="AQ605"/>
      <c r="AX605"/>
    </row>
    <row r="606" spans="18:50">
      <c r="R606" s="409"/>
      <c r="S606" s="44"/>
      <c r="T606" s="44"/>
      <c r="U606" s="44"/>
      <c r="V606" s="44"/>
      <c r="W606" s="44"/>
      <c r="X606" s="44"/>
      <c r="Y606" s="44"/>
      <c r="Z606" s="44"/>
      <c r="AA606" s="44"/>
      <c r="AB606" s="44"/>
      <c r="AC606" s="44"/>
      <c r="AD606" s="44"/>
      <c r="AP606"/>
      <c r="AQ606"/>
      <c r="AX606"/>
    </row>
    <row r="607" spans="18:50">
      <c r="R607" s="409"/>
      <c r="S607" s="44"/>
      <c r="T607" s="44"/>
      <c r="U607" s="44"/>
      <c r="V607" s="44"/>
      <c r="W607" s="44"/>
      <c r="X607" s="44"/>
      <c r="Y607" s="44"/>
      <c r="Z607" s="44"/>
      <c r="AA607" s="44"/>
      <c r="AB607" s="44"/>
      <c r="AC607" s="44"/>
      <c r="AD607" s="44"/>
      <c r="AP607"/>
      <c r="AQ607"/>
      <c r="AX607"/>
    </row>
    <row r="608" spans="18:50">
      <c r="R608" s="409"/>
      <c r="S608" s="44"/>
      <c r="T608" s="44"/>
      <c r="U608" s="44"/>
      <c r="V608" s="44"/>
      <c r="W608" s="44"/>
      <c r="X608" s="44"/>
      <c r="Y608" s="44"/>
      <c r="Z608" s="44"/>
      <c r="AA608" s="44"/>
      <c r="AB608" s="44"/>
      <c r="AC608" s="44"/>
      <c r="AD608" s="44"/>
      <c r="AP608"/>
      <c r="AQ608"/>
      <c r="AX608"/>
    </row>
    <row r="609" spans="18:50">
      <c r="R609" s="409"/>
      <c r="S609" s="44"/>
      <c r="T609" s="44"/>
      <c r="U609" s="44"/>
      <c r="V609" s="44"/>
      <c r="W609" s="44"/>
      <c r="X609" s="44"/>
      <c r="Y609" s="44"/>
      <c r="Z609" s="44"/>
      <c r="AA609" s="44"/>
      <c r="AB609" s="44"/>
      <c r="AC609" s="44"/>
      <c r="AD609" s="44"/>
      <c r="AP609"/>
      <c r="AQ609"/>
      <c r="AX609"/>
    </row>
    <row r="610" spans="18:50">
      <c r="R610" s="409"/>
      <c r="S610" s="44"/>
      <c r="T610" s="44"/>
      <c r="U610" s="44"/>
      <c r="V610" s="44"/>
      <c r="W610" s="44"/>
      <c r="X610" s="44"/>
      <c r="Y610" s="44"/>
      <c r="Z610" s="44"/>
      <c r="AA610" s="44"/>
      <c r="AB610" s="44"/>
      <c r="AC610" s="44"/>
      <c r="AD610" s="44"/>
      <c r="AP610"/>
      <c r="AQ610"/>
      <c r="AX610"/>
    </row>
    <row r="611" spans="18:50">
      <c r="R611" s="409"/>
      <c r="S611" s="44"/>
      <c r="T611" s="44"/>
      <c r="U611" s="44"/>
      <c r="V611" s="44"/>
      <c r="W611" s="44"/>
      <c r="X611" s="44"/>
      <c r="Y611" s="44"/>
      <c r="Z611" s="44"/>
      <c r="AA611" s="44"/>
      <c r="AB611" s="44"/>
      <c r="AC611" s="44"/>
      <c r="AD611" s="44"/>
      <c r="AP611"/>
      <c r="AQ611"/>
      <c r="AX611"/>
    </row>
    <row r="612" spans="18:50">
      <c r="R612" s="409"/>
      <c r="S612" s="44"/>
      <c r="T612" s="44"/>
      <c r="U612" s="44"/>
      <c r="V612" s="44"/>
      <c r="W612" s="44"/>
      <c r="X612" s="44"/>
      <c r="Y612" s="44"/>
      <c r="Z612" s="44"/>
      <c r="AA612" s="44"/>
      <c r="AB612" s="44"/>
      <c r="AC612" s="44"/>
      <c r="AD612" s="44"/>
      <c r="AP612"/>
      <c r="AQ612"/>
      <c r="AX612"/>
    </row>
    <row r="613" spans="18:50">
      <c r="R613" s="409"/>
      <c r="S613" s="44"/>
      <c r="T613" s="44"/>
      <c r="U613" s="44"/>
      <c r="V613" s="44"/>
      <c r="W613" s="44"/>
      <c r="X613" s="44"/>
      <c r="Y613" s="44"/>
      <c r="Z613" s="44"/>
      <c r="AA613" s="44"/>
      <c r="AB613" s="44"/>
      <c r="AC613" s="44"/>
      <c r="AD613" s="44"/>
      <c r="AP613"/>
      <c r="AQ613"/>
      <c r="AX613"/>
    </row>
    <row r="614" spans="18:50">
      <c r="R614" s="409"/>
      <c r="S614" s="44"/>
      <c r="T614" s="44"/>
      <c r="U614" s="44"/>
      <c r="V614" s="44"/>
      <c r="W614" s="44"/>
      <c r="X614" s="44"/>
      <c r="Y614" s="44"/>
      <c r="Z614" s="44"/>
      <c r="AA614" s="44"/>
      <c r="AB614" s="44"/>
      <c r="AC614" s="44"/>
      <c r="AD614" s="44"/>
      <c r="AP614"/>
      <c r="AQ614"/>
      <c r="AX614"/>
    </row>
    <row r="615" spans="18:50">
      <c r="R615" s="409"/>
      <c r="S615" s="44"/>
      <c r="T615" s="44"/>
      <c r="U615" s="44"/>
      <c r="V615" s="44"/>
      <c r="W615" s="44"/>
      <c r="X615" s="44"/>
      <c r="Y615" s="44"/>
      <c r="Z615" s="44"/>
      <c r="AA615" s="44"/>
      <c r="AB615" s="44"/>
      <c r="AC615" s="44"/>
      <c r="AD615" s="44"/>
      <c r="AP615"/>
      <c r="AQ615"/>
      <c r="AX615"/>
    </row>
    <row r="616" spans="18:50">
      <c r="R616" s="409"/>
      <c r="S616" s="44"/>
      <c r="T616" s="44"/>
      <c r="U616" s="44"/>
      <c r="V616" s="44"/>
      <c r="W616" s="44"/>
      <c r="X616" s="44"/>
      <c r="Y616" s="44"/>
      <c r="Z616" s="44"/>
      <c r="AA616" s="44"/>
      <c r="AB616" s="44"/>
      <c r="AC616" s="44"/>
      <c r="AD616" s="44"/>
      <c r="AP616"/>
      <c r="AQ616"/>
      <c r="AX616"/>
    </row>
    <row r="617" spans="18:50">
      <c r="R617" s="409"/>
      <c r="S617" s="44"/>
      <c r="T617" s="44"/>
      <c r="U617" s="44"/>
      <c r="V617" s="44"/>
      <c r="W617" s="44"/>
      <c r="X617" s="44"/>
      <c r="Y617" s="44"/>
      <c r="Z617" s="44"/>
      <c r="AA617" s="44"/>
      <c r="AB617" s="44"/>
      <c r="AC617" s="44"/>
      <c r="AD617" s="44"/>
      <c r="AP617"/>
      <c r="AQ617"/>
      <c r="AX617"/>
    </row>
    <row r="618" spans="18:50">
      <c r="R618" s="409"/>
      <c r="S618" s="44"/>
      <c r="T618" s="44"/>
      <c r="U618" s="44"/>
      <c r="V618" s="44"/>
      <c r="W618" s="44"/>
      <c r="X618" s="44"/>
      <c r="Y618" s="44"/>
      <c r="Z618" s="44"/>
      <c r="AA618" s="44"/>
      <c r="AB618" s="44"/>
      <c r="AC618" s="44"/>
      <c r="AD618" s="44"/>
      <c r="AP618"/>
      <c r="AQ618"/>
      <c r="AX618"/>
    </row>
    <row r="619" spans="18:50">
      <c r="R619" s="409"/>
      <c r="S619" s="44"/>
      <c r="T619" s="44"/>
      <c r="U619" s="44"/>
      <c r="V619" s="44"/>
      <c r="W619" s="44"/>
      <c r="X619" s="44"/>
      <c r="Y619" s="44"/>
      <c r="Z619" s="44"/>
      <c r="AA619" s="44"/>
      <c r="AB619" s="44"/>
      <c r="AC619" s="44"/>
      <c r="AD619" s="44"/>
      <c r="AP619"/>
      <c r="AQ619"/>
      <c r="AX619"/>
    </row>
    <row r="620" spans="18:50">
      <c r="R620" s="409"/>
      <c r="S620" s="44"/>
      <c r="T620" s="44"/>
      <c r="U620" s="44"/>
      <c r="V620" s="44"/>
      <c r="W620" s="44"/>
      <c r="X620" s="44"/>
      <c r="Y620" s="44"/>
      <c r="Z620" s="44"/>
      <c r="AA620" s="44"/>
      <c r="AB620" s="44"/>
      <c r="AC620" s="44"/>
      <c r="AD620" s="44"/>
      <c r="AP620"/>
      <c r="AQ620"/>
      <c r="AX620"/>
    </row>
    <row r="621" spans="18:50">
      <c r="R621" s="409"/>
      <c r="S621" s="44"/>
      <c r="T621" s="44"/>
      <c r="U621" s="44"/>
      <c r="V621" s="44"/>
      <c r="W621" s="44"/>
      <c r="X621" s="44"/>
      <c r="Y621" s="44"/>
      <c r="Z621" s="44"/>
      <c r="AA621" s="44"/>
      <c r="AB621" s="44"/>
      <c r="AC621" s="44"/>
      <c r="AD621" s="44"/>
      <c r="AP621"/>
      <c r="AQ621"/>
      <c r="AX621"/>
    </row>
    <row r="622" spans="18:50">
      <c r="R622" s="409"/>
      <c r="S622" s="44"/>
      <c r="T622" s="44"/>
      <c r="U622" s="44"/>
      <c r="V622" s="44"/>
      <c r="W622" s="44"/>
      <c r="X622" s="44"/>
      <c r="Y622" s="44"/>
      <c r="Z622" s="44"/>
      <c r="AA622" s="44"/>
      <c r="AB622" s="44"/>
      <c r="AC622" s="44"/>
      <c r="AD622" s="44"/>
      <c r="AP622"/>
      <c r="AQ622"/>
      <c r="AX622"/>
    </row>
    <row r="623" spans="18:50">
      <c r="R623" s="409"/>
      <c r="S623" s="44"/>
      <c r="T623" s="44"/>
      <c r="U623" s="44"/>
      <c r="V623" s="44"/>
      <c r="W623" s="44"/>
      <c r="X623" s="44"/>
      <c r="Y623" s="44"/>
      <c r="Z623" s="44"/>
      <c r="AA623" s="44"/>
      <c r="AB623" s="44"/>
      <c r="AC623" s="44"/>
      <c r="AD623" s="44"/>
      <c r="AP623"/>
      <c r="AQ623"/>
      <c r="AX623"/>
    </row>
    <row r="624" spans="18:50">
      <c r="R624" s="409"/>
      <c r="S624" s="44"/>
      <c r="T624" s="44"/>
      <c r="U624" s="44"/>
      <c r="V624" s="44"/>
      <c r="W624" s="44"/>
      <c r="X624" s="44"/>
      <c r="Y624" s="44"/>
      <c r="Z624" s="44"/>
      <c r="AA624" s="44"/>
      <c r="AB624" s="44"/>
      <c r="AC624" s="44"/>
      <c r="AD624" s="44"/>
      <c r="AP624"/>
      <c r="AQ624"/>
      <c r="AX624"/>
    </row>
    <row r="625" spans="18:50">
      <c r="R625" s="409"/>
      <c r="S625" s="44"/>
      <c r="T625" s="44"/>
      <c r="U625" s="44"/>
      <c r="V625" s="44"/>
      <c r="W625" s="44"/>
      <c r="X625" s="44"/>
      <c r="Y625" s="44"/>
      <c r="Z625" s="44"/>
      <c r="AA625" s="44"/>
      <c r="AB625" s="44"/>
      <c r="AC625" s="44"/>
      <c r="AD625" s="44"/>
      <c r="AP625"/>
      <c r="AQ625"/>
      <c r="AX625"/>
    </row>
    <row r="626" spans="18:50">
      <c r="R626" s="409"/>
      <c r="S626" s="44"/>
      <c r="T626" s="44"/>
      <c r="U626" s="44"/>
      <c r="V626" s="44"/>
      <c r="W626" s="44"/>
      <c r="X626" s="44"/>
      <c r="Y626" s="44"/>
      <c r="Z626" s="44"/>
      <c r="AA626" s="44"/>
      <c r="AB626" s="44"/>
      <c r="AC626" s="44"/>
      <c r="AD626" s="44"/>
      <c r="AP626"/>
      <c r="AQ626"/>
      <c r="AX626"/>
    </row>
    <row r="627" spans="18:50">
      <c r="R627" s="409"/>
      <c r="S627" s="44"/>
      <c r="T627" s="44"/>
      <c r="U627" s="44"/>
      <c r="V627" s="44"/>
      <c r="W627" s="44"/>
      <c r="X627" s="44"/>
      <c r="Y627" s="44"/>
      <c r="Z627" s="44"/>
      <c r="AA627" s="44"/>
      <c r="AB627" s="44"/>
      <c r="AC627" s="44"/>
      <c r="AD627" s="44"/>
      <c r="AP627"/>
      <c r="AQ627"/>
      <c r="AX627"/>
    </row>
    <row r="628" spans="18:50">
      <c r="R628" s="409"/>
      <c r="S628" s="44"/>
      <c r="T628" s="44"/>
      <c r="U628" s="44"/>
      <c r="V628" s="44"/>
      <c r="W628" s="44"/>
      <c r="X628" s="44"/>
      <c r="Y628" s="44"/>
      <c r="Z628" s="44"/>
      <c r="AA628" s="44"/>
      <c r="AB628" s="44"/>
      <c r="AC628" s="44"/>
      <c r="AD628" s="44"/>
      <c r="AP628"/>
      <c r="AQ628"/>
      <c r="AX628"/>
    </row>
    <row r="629" spans="18:50">
      <c r="R629" s="409"/>
      <c r="S629" s="44"/>
      <c r="T629" s="44"/>
      <c r="U629" s="44"/>
      <c r="V629" s="44"/>
      <c r="W629" s="44"/>
      <c r="X629" s="44"/>
      <c r="Y629" s="44"/>
      <c r="Z629" s="44"/>
      <c r="AA629" s="44"/>
      <c r="AB629" s="44"/>
      <c r="AC629" s="44"/>
      <c r="AD629" s="44"/>
      <c r="AP629"/>
      <c r="AQ629"/>
      <c r="AX629"/>
    </row>
    <row r="630" spans="18:50">
      <c r="R630" s="409"/>
      <c r="S630" s="44"/>
      <c r="T630" s="44"/>
      <c r="U630" s="44"/>
      <c r="V630" s="44"/>
      <c r="W630" s="44"/>
      <c r="X630" s="44"/>
      <c r="Y630" s="44"/>
      <c r="Z630" s="44"/>
      <c r="AA630" s="44"/>
      <c r="AB630" s="44"/>
      <c r="AC630" s="44"/>
      <c r="AD630" s="44"/>
      <c r="AP630"/>
      <c r="AQ630"/>
      <c r="AX630"/>
    </row>
    <row r="631" spans="18:50">
      <c r="R631" s="409"/>
      <c r="S631" s="44"/>
      <c r="T631" s="44"/>
      <c r="U631" s="44"/>
      <c r="V631" s="44"/>
      <c r="W631" s="44"/>
      <c r="X631" s="44"/>
      <c r="Y631" s="44"/>
      <c r="Z631" s="44"/>
      <c r="AA631" s="44"/>
      <c r="AB631" s="44"/>
      <c r="AC631" s="44"/>
      <c r="AD631" s="44"/>
      <c r="AP631"/>
      <c r="AQ631"/>
      <c r="AX631"/>
    </row>
    <row r="632" spans="18:50">
      <c r="R632" s="409"/>
      <c r="S632" s="44"/>
      <c r="T632" s="44"/>
      <c r="U632" s="44"/>
      <c r="V632" s="44"/>
      <c r="W632" s="44"/>
      <c r="X632" s="44"/>
      <c r="Y632" s="44"/>
      <c r="Z632" s="44"/>
      <c r="AA632" s="44"/>
      <c r="AB632" s="44"/>
      <c r="AC632" s="44"/>
      <c r="AD632" s="44"/>
      <c r="AP632"/>
      <c r="AQ632"/>
      <c r="AX632"/>
    </row>
    <row r="633" spans="18:50">
      <c r="R633" s="409"/>
      <c r="S633" s="44"/>
      <c r="T633" s="44"/>
      <c r="U633" s="44"/>
      <c r="V633" s="44"/>
      <c r="W633" s="44"/>
      <c r="X633" s="44"/>
      <c r="Y633" s="44"/>
      <c r="Z633" s="44"/>
      <c r="AA633" s="44"/>
      <c r="AB633" s="44"/>
      <c r="AC633" s="44"/>
      <c r="AD633" s="44"/>
      <c r="AP633"/>
      <c r="AQ633"/>
      <c r="AX633"/>
    </row>
    <row r="634" spans="18:50">
      <c r="R634" s="409"/>
      <c r="S634" s="44"/>
      <c r="T634" s="44"/>
      <c r="U634" s="44"/>
      <c r="V634" s="44"/>
      <c r="W634" s="44"/>
      <c r="X634" s="44"/>
      <c r="Y634" s="44"/>
      <c r="Z634" s="44"/>
      <c r="AA634" s="44"/>
      <c r="AB634" s="44"/>
      <c r="AC634" s="44"/>
      <c r="AD634" s="44"/>
      <c r="AP634"/>
      <c r="AQ634"/>
      <c r="AX634"/>
    </row>
    <row r="635" spans="18:50">
      <c r="R635" s="409"/>
      <c r="S635" s="44"/>
      <c r="T635" s="44"/>
      <c r="U635" s="44"/>
      <c r="V635" s="44"/>
      <c r="W635" s="44"/>
      <c r="X635" s="44"/>
      <c r="Y635" s="44"/>
      <c r="Z635" s="44"/>
      <c r="AA635" s="44"/>
      <c r="AB635" s="44"/>
      <c r="AC635" s="44"/>
      <c r="AD635" s="44"/>
      <c r="AP635"/>
      <c r="AQ635"/>
      <c r="AX635"/>
    </row>
    <row r="636" spans="18:50">
      <c r="R636" s="409"/>
      <c r="S636" s="44"/>
      <c r="T636" s="44"/>
      <c r="U636" s="44"/>
      <c r="V636" s="44"/>
      <c r="W636" s="44"/>
      <c r="X636" s="44"/>
      <c r="Y636" s="44"/>
      <c r="Z636" s="44"/>
      <c r="AA636" s="44"/>
      <c r="AB636" s="44"/>
      <c r="AC636" s="44"/>
      <c r="AD636" s="44"/>
      <c r="AP636"/>
      <c r="AQ636"/>
      <c r="AX636"/>
    </row>
    <row r="637" spans="18:50">
      <c r="R637" s="409"/>
      <c r="S637" s="44"/>
      <c r="T637" s="44"/>
      <c r="U637" s="44"/>
      <c r="V637" s="44"/>
      <c r="W637" s="44"/>
      <c r="X637" s="44"/>
      <c r="Y637" s="44"/>
      <c r="Z637" s="44"/>
      <c r="AA637" s="44"/>
      <c r="AB637" s="44"/>
      <c r="AC637" s="44"/>
      <c r="AD637" s="44"/>
      <c r="AP637"/>
      <c r="AQ637"/>
      <c r="AX637"/>
    </row>
    <row r="638" spans="18:50">
      <c r="R638" s="409"/>
      <c r="S638" s="44"/>
      <c r="T638" s="44"/>
      <c r="U638" s="44"/>
      <c r="V638" s="44"/>
      <c r="W638" s="44"/>
      <c r="X638" s="44"/>
      <c r="Y638" s="44"/>
      <c r="Z638" s="44"/>
      <c r="AA638" s="44"/>
      <c r="AB638" s="44"/>
      <c r="AC638" s="44"/>
      <c r="AD638" s="44"/>
      <c r="AP638"/>
      <c r="AQ638"/>
      <c r="AX638"/>
    </row>
    <row r="639" spans="18:50">
      <c r="R639" s="409"/>
      <c r="S639" s="44"/>
      <c r="T639" s="44"/>
      <c r="U639" s="44"/>
      <c r="V639" s="44"/>
      <c r="W639" s="44"/>
      <c r="X639" s="44"/>
      <c r="Y639" s="44"/>
      <c r="Z639" s="44"/>
      <c r="AA639" s="44"/>
      <c r="AB639" s="44"/>
      <c r="AC639" s="44"/>
      <c r="AD639" s="44"/>
      <c r="AP639"/>
      <c r="AQ639"/>
      <c r="AX639"/>
    </row>
    <row r="640" spans="18:50">
      <c r="R640" s="409"/>
      <c r="S640" s="44"/>
      <c r="T640" s="44"/>
      <c r="U640" s="44"/>
      <c r="V640" s="44"/>
      <c r="W640" s="44"/>
      <c r="X640" s="44"/>
      <c r="Y640" s="44"/>
      <c r="Z640" s="44"/>
      <c r="AA640" s="44"/>
      <c r="AB640" s="44"/>
      <c r="AC640" s="44"/>
      <c r="AD640" s="44"/>
      <c r="AP640"/>
      <c r="AQ640"/>
      <c r="AX640"/>
    </row>
    <row r="641" spans="18:50">
      <c r="R641" s="409"/>
      <c r="S641" s="44"/>
      <c r="T641" s="44"/>
      <c r="U641" s="44"/>
      <c r="V641" s="44"/>
      <c r="W641" s="44"/>
      <c r="X641" s="44"/>
      <c r="Y641" s="44"/>
      <c r="Z641" s="44"/>
      <c r="AA641" s="44"/>
      <c r="AB641" s="44"/>
      <c r="AC641" s="44"/>
      <c r="AD641" s="44"/>
      <c r="AP641"/>
      <c r="AQ641"/>
      <c r="AX641"/>
    </row>
    <row r="642" spans="18:50">
      <c r="R642" s="409"/>
      <c r="S642" s="44"/>
      <c r="T642" s="44"/>
      <c r="U642" s="44"/>
      <c r="V642" s="44"/>
      <c r="W642" s="44"/>
      <c r="X642" s="44"/>
      <c r="Y642" s="44"/>
      <c r="Z642" s="44"/>
      <c r="AA642" s="44"/>
      <c r="AB642" s="44"/>
      <c r="AC642" s="44"/>
      <c r="AD642" s="44"/>
      <c r="AP642"/>
      <c r="AQ642"/>
      <c r="AX642"/>
    </row>
    <row r="643" spans="18:50">
      <c r="R643" s="409"/>
      <c r="S643" s="44"/>
      <c r="T643" s="44"/>
      <c r="U643" s="44"/>
      <c r="V643" s="44"/>
      <c r="W643" s="44"/>
      <c r="X643" s="44"/>
      <c r="Y643" s="44"/>
      <c r="Z643" s="44"/>
      <c r="AA643" s="44"/>
      <c r="AB643" s="44"/>
      <c r="AC643" s="44"/>
      <c r="AD643" s="44"/>
      <c r="AP643"/>
      <c r="AQ643"/>
      <c r="AX643"/>
    </row>
    <row r="644" spans="18:50">
      <c r="R644" s="409"/>
      <c r="S644" s="44"/>
      <c r="T644" s="44"/>
      <c r="U644" s="44"/>
      <c r="V644" s="44"/>
      <c r="W644" s="44"/>
      <c r="X644" s="44"/>
      <c r="Y644" s="44"/>
      <c r="Z644" s="44"/>
      <c r="AA644" s="44"/>
      <c r="AB644" s="44"/>
      <c r="AC644" s="44"/>
      <c r="AD644" s="44"/>
      <c r="AP644"/>
      <c r="AQ644"/>
      <c r="AX644"/>
    </row>
    <row r="645" spans="18:50">
      <c r="R645" s="409"/>
      <c r="S645" s="44"/>
      <c r="T645" s="44"/>
      <c r="U645" s="44"/>
      <c r="V645" s="44"/>
      <c r="W645" s="44"/>
      <c r="X645" s="44"/>
      <c r="Y645" s="44"/>
      <c r="Z645" s="44"/>
      <c r="AA645" s="44"/>
      <c r="AB645" s="44"/>
      <c r="AC645" s="44"/>
      <c r="AD645" s="44"/>
      <c r="AP645"/>
      <c r="AQ645"/>
      <c r="AX645"/>
    </row>
    <row r="646" spans="18:50">
      <c r="R646" s="409"/>
      <c r="S646" s="44"/>
      <c r="T646" s="44"/>
      <c r="U646" s="44"/>
      <c r="V646" s="44"/>
      <c r="W646" s="44"/>
      <c r="X646" s="44"/>
      <c r="Y646" s="44"/>
      <c r="Z646" s="44"/>
      <c r="AA646" s="44"/>
      <c r="AB646" s="44"/>
      <c r="AC646" s="44"/>
      <c r="AD646" s="44"/>
      <c r="AP646"/>
      <c r="AQ646"/>
      <c r="AX646"/>
    </row>
    <row r="647" spans="18:50">
      <c r="R647" s="409"/>
      <c r="S647" s="44"/>
      <c r="T647" s="44"/>
      <c r="U647" s="44"/>
      <c r="V647" s="44"/>
      <c r="W647" s="44"/>
      <c r="X647" s="44"/>
      <c r="Y647" s="44"/>
      <c r="Z647" s="44"/>
      <c r="AA647" s="44"/>
      <c r="AB647" s="44"/>
      <c r="AC647" s="44"/>
      <c r="AD647" s="44"/>
      <c r="AP647"/>
      <c r="AQ647"/>
      <c r="AX647"/>
    </row>
    <row r="648" spans="18:50">
      <c r="R648" s="409"/>
      <c r="S648" s="44"/>
      <c r="T648" s="44"/>
      <c r="U648" s="44"/>
      <c r="V648" s="44"/>
      <c r="W648" s="44"/>
      <c r="X648" s="44"/>
      <c r="Y648" s="44"/>
      <c r="Z648" s="44"/>
      <c r="AA648" s="44"/>
      <c r="AB648" s="44"/>
      <c r="AC648" s="44"/>
      <c r="AD648" s="44"/>
      <c r="AP648"/>
      <c r="AQ648"/>
      <c r="AX648"/>
    </row>
    <row r="649" spans="18:50">
      <c r="R649" s="409"/>
      <c r="S649" s="44"/>
      <c r="T649" s="44"/>
      <c r="U649" s="44"/>
      <c r="V649" s="44"/>
      <c r="W649" s="44"/>
      <c r="X649" s="44"/>
      <c r="Y649" s="44"/>
      <c r="Z649" s="44"/>
      <c r="AA649" s="44"/>
      <c r="AB649" s="44"/>
      <c r="AC649" s="44"/>
      <c r="AD649" s="44"/>
      <c r="AP649"/>
      <c r="AQ649"/>
      <c r="AX649"/>
    </row>
    <row r="650" spans="18:50">
      <c r="R650" s="409"/>
      <c r="S650" s="44"/>
      <c r="T650" s="44"/>
      <c r="U650" s="44"/>
      <c r="V650" s="44"/>
      <c r="W650" s="44"/>
      <c r="X650" s="44"/>
      <c r="Y650" s="44"/>
      <c r="Z650" s="44"/>
      <c r="AA650" s="44"/>
      <c r="AB650" s="44"/>
      <c r="AC650" s="44"/>
      <c r="AD650" s="44"/>
      <c r="AP650"/>
      <c r="AQ650"/>
      <c r="AX650"/>
    </row>
    <row r="651" spans="18:50">
      <c r="R651" s="409"/>
      <c r="S651" s="44"/>
      <c r="T651" s="44"/>
      <c r="U651" s="44"/>
      <c r="V651" s="44"/>
      <c r="W651" s="44"/>
      <c r="X651" s="44"/>
      <c r="Y651" s="44"/>
      <c r="Z651" s="44"/>
      <c r="AA651" s="44"/>
      <c r="AB651" s="44"/>
      <c r="AC651" s="44"/>
      <c r="AD651" s="44"/>
      <c r="AP651"/>
      <c r="AQ651"/>
      <c r="AX651"/>
    </row>
    <row r="652" spans="18:50">
      <c r="R652" s="409"/>
      <c r="S652" s="44"/>
      <c r="T652" s="44"/>
      <c r="U652" s="44"/>
      <c r="V652" s="44"/>
      <c r="W652" s="44"/>
      <c r="X652" s="44"/>
      <c r="Y652" s="44"/>
      <c r="Z652" s="44"/>
      <c r="AA652" s="44"/>
      <c r="AB652" s="44"/>
      <c r="AC652" s="44"/>
      <c r="AD652" s="44"/>
      <c r="AP652"/>
      <c r="AQ652"/>
      <c r="AX652"/>
    </row>
    <row r="653" spans="18:50">
      <c r="R653" s="409"/>
      <c r="S653" s="44"/>
      <c r="T653" s="44"/>
      <c r="U653" s="44"/>
      <c r="V653" s="44"/>
      <c r="W653" s="44"/>
      <c r="X653" s="44"/>
      <c r="Y653" s="44"/>
      <c r="Z653" s="44"/>
      <c r="AA653" s="44"/>
      <c r="AB653" s="44"/>
      <c r="AC653" s="44"/>
      <c r="AD653" s="44"/>
      <c r="AP653"/>
      <c r="AQ653"/>
      <c r="AX653"/>
    </row>
    <row r="654" spans="18:50">
      <c r="R654" s="409"/>
      <c r="S654" s="44"/>
      <c r="T654" s="44"/>
      <c r="U654" s="44"/>
      <c r="V654" s="44"/>
      <c r="W654" s="44"/>
      <c r="X654" s="44"/>
      <c r="Y654" s="44"/>
      <c r="Z654" s="44"/>
      <c r="AA654" s="44"/>
      <c r="AB654" s="44"/>
      <c r="AC654" s="44"/>
      <c r="AD654" s="44"/>
      <c r="AP654"/>
      <c r="AQ654"/>
      <c r="AX654"/>
    </row>
    <row r="655" spans="18:50">
      <c r="R655" s="409"/>
      <c r="S655" s="44"/>
      <c r="T655" s="44"/>
      <c r="U655" s="44"/>
      <c r="V655" s="44"/>
      <c r="W655" s="44"/>
      <c r="X655" s="44"/>
      <c r="Y655" s="44"/>
      <c r="Z655" s="44"/>
      <c r="AA655" s="44"/>
      <c r="AB655" s="44"/>
      <c r="AC655" s="44"/>
      <c r="AD655" s="44"/>
      <c r="AP655"/>
      <c r="AQ655"/>
      <c r="AX655"/>
    </row>
    <row r="656" spans="18:50">
      <c r="R656" s="409"/>
      <c r="S656" s="44"/>
      <c r="T656" s="44"/>
      <c r="U656" s="44"/>
      <c r="V656" s="44"/>
      <c r="W656" s="44"/>
      <c r="X656" s="44"/>
      <c r="Y656" s="44"/>
      <c r="Z656" s="44"/>
      <c r="AA656" s="44"/>
      <c r="AB656" s="44"/>
      <c r="AC656" s="44"/>
      <c r="AD656" s="44"/>
      <c r="AP656"/>
      <c r="AQ656"/>
      <c r="AX656"/>
    </row>
    <row r="657" spans="18:50">
      <c r="R657" s="409"/>
      <c r="S657" s="44"/>
      <c r="T657" s="44"/>
      <c r="U657" s="44"/>
      <c r="V657" s="44"/>
      <c r="W657" s="44"/>
      <c r="X657" s="44"/>
      <c r="Y657" s="44"/>
      <c r="Z657" s="44"/>
      <c r="AA657" s="44"/>
      <c r="AB657" s="44"/>
      <c r="AC657" s="44"/>
      <c r="AD657" s="44"/>
      <c r="AP657"/>
      <c r="AQ657"/>
      <c r="AX657"/>
    </row>
    <row r="658" spans="18:50">
      <c r="R658" s="409"/>
      <c r="S658" s="44"/>
      <c r="T658" s="44"/>
      <c r="U658" s="44"/>
      <c r="V658" s="44"/>
      <c r="W658" s="44"/>
      <c r="X658" s="44"/>
      <c r="Y658" s="44"/>
      <c r="Z658" s="44"/>
      <c r="AA658" s="44"/>
      <c r="AB658" s="44"/>
      <c r="AC658" s="44"/>
      <c r="AD658" s="44"/>
      <c r="AP658"/>
      <c r="AQ658"/>
      <c r="AX658"/>
    </row>
    <row r="659" spans="18:50">
      <c r="R659" s="409"/>
      <c r="S659" s="44"/>
      <c r="T659" s="44"/>
      <c r="U659" s="44"/>
      <c r="V659" s="44"/>
      <c r="W659" s="44"/>
      <c r="X659" s="44"/>
      <c r="Y659" s="44"/>
      <c r="Z659" s="44"/>
      <c r="AA659" s="44"/>
      <c r="AB659" s="44"/>
      <c r="AC659" s="44"/>
      <c r="AD659" s="44"/>
      <c r="AP659"/>
      <c r="AQ659"/>
      <c r="AX659"/>
    </row>
    <row r="660" spans="18:50">
      <c r="R660" s="409"/>
      <c r="S660" s="44"/>
      <c r="T660" s="44"/>
      <c r="U660" s="44"/>
      <c r="V660" s="44"/>
      <c r="W660" s="44"/>
      <c r="X660" s="44"/>
      <c r="Y660" s="44"/>
      <c r="Z660" s="44"/>
      <c r="AA660" s="44"/>
      <c r="AB660" s="44"/>
      <c r="AC660" s="44"/>
      <c r="AD660" s="44"/>
      <c r="AP660"/>
      <c r="AQ660"/>
      <c r="AX660"/>
    </row>
    <row r="661" spans="18:50">
      <c r="R661" s="409"/>
      <c r="S661" s="44"/>
      <c r="T661" s="44"/>
      <c r="U661" s="44"/>
      <c r="V661" s="44"/>
      <c r="W661" s="44"/>
      <c r="X661" s="44"/>
      <c r="Y661" s="44"/>
      <c r="Z661" s="44"/>
      <c r="AA661" s="44"/>
      <c r="AB661" s="44"/>
      <c r="AC661" s="44"/>
      <c r="AD661" s="44"/>
      <c r="AP661"/>
      <c r="AQ661"/>
      <c r="AX661"/>
    </row>
    <row r="662" spans="18:50">
      <c r="R662" s="409"/>
      <c r="S662" s="44"/>
      <c r="T662" s="44"/>
      <c r="U662" s="44"/>
      <c r="V662" s="44"/>
      <c r="W662" s="44"/>
      <c r="X662" s="44"/>
      <c r="Y662" s="44"/>
      <c r="Z662" s="44"/>
      <c r="AA662" s="44"/>
      <c r="AB662" s="44"/>
      <c r="AC662" s="44"/>
      <c r="AD662" s="44"/>
      <c r="AP662"/>
      <c r="AQ662"/>
      <c r="AX662"/>
    </row>
    <row r="663" spans="18:50">
      <c r="R663" s="409"/>
      <c r="S663" s="44"/>
      <c r="T663" s="44"/>
      <c r="U663" s="44"/>
      <c r="V663" s="44"/>
      <c r="W663" s="44"/>
      <c r="X663" s="44"/>
      <c r="Y663" s="44"/>
      <c r="Z663" s="44"/>
      <c r="AA663" s="44"/>
      <c r="AB663" s="44"/>
      <c r="AC663" s="44"/>
      <c r="AD663" s="44"/>
      <c r="AP663"/>
      <c r="AQ663"/>
      <c r="AX663"/>
    </row>
    <row r="664" spans="18:50">
      <c r="R664" s="409"/>
      <c r="S664" s="44"/>
      <c r="T664" s="44"/>
      <c r="U664" s="44"/>
      <c r="V664" s="44"/>
      <c r="W664" s="44"/>
      <c r="X664" s="44"/>
      <c r="Y664" s="44"/>
      <c r="Z664" s="44"/>
      <c r="AA664" s="44"/>
      <c r="AB664" s="44"/>
      <c r="AC664" s="44"/>
      <c r="AD664" s="44"/>
      <c r="AP664"/>
      <c r="AQ664"/>
      <c r="AX664"/>
    </row>
    <row r="665" spans="18:50">
      <c r="R665" s="409"/>
      <c r="S665" s="44"/>
      <c r="T665" s="44"/>
      <c r="U665" s="44"/>
      <c r="V665" s="44"/>
      <c r="W665" s="44"/>
      <c r="X665" s="44"/>
      <c r="Y665" s="44"/>
      <c r="Z665" s="44"/>
      <c r="AA665" s="44"/>
      <c r="AB665" s="44"/>
      <c r="AC665" s="44"/>
      <c r="AD665" s="44"/>
      <c r="AP665"/>
      <c r="AQ665"/>
      <c r="AX665"/>
    </row>
    <row r="666" spans="18:50">
      <c r="R666" s="409"/>
      <c r="S666" s="44"/>
      <c r="T666" s="44"/>
      <c r="U666" s="44"/>
      <c r="V666" s="44"/>
      <c r="W666" s="44"/>
      <c r="X666" s="44"/>
      <c r="Y666" s="44"/>
      <c r="Z666" s="44"/>
      <c r="AA666" s="44"/>
      <c r="AB666" s="44"/>
      <c r="AC666" s="44"/>
      <c r="AD666" s="44"/>
      <c r="AP666"/>
      <c r="AQ666"/>
      <c r="AX666"/>
    </row>
    <row r="667" spans="18:50">
      <c r="R667" s="409"/>
      <c r="S667" s="44"/>
      <c r="T667" s="44"/>
      <c r="U667" s="44"/>
      <c r="V667" s="44"/>
      <c r="W667" s="44"/>
      <c r="X667" s="44"/>
      <c r="Y667" s="44"/>
      <c r="Z667" s="44"/>
      <c r="AA667" s="44"/>
      <c r="AB667" s="44"/>
      <c r="AC667" s="44"/>
      <c r="AD667" s="44"/>
      <c r="AP667"/>
      <c r="AQ667"/>
      <c r="AX667"/>
    </row>
    <row r="668" spans="18:50">
      <c r="R668" s="409"/>
      <c r="S668" s="44"/>
      <c r="T668" s="44"/>
      <c r="U668" s="44"/>
      <c r="V668" s="44"/>
      <c r="W668" s="44"/>
      <c r="X668" s="44"/>
      <c r="Y668" s="44"/>
      <c r="Z668" s="44"/>
      <c r="AA668" s="44"/>
      <c r="AB668" s="44"/>
      <c r="AC668" s="44"/>
      <c r="AD668" s="44"/>
      <c r="AP668"/>
      <c r="AQ668"/>
      <c r="AX668"/>
    </row>
    <row r="669" spans="18:50">
      <c r="R669" s="409"/>
      <c r="S669" s="44"/>
      <c r="T669" s="44"/>
      <c r="U669" s="44"/>
      <c r="V669" s="44"/>
      <c r="W669" s="44"/>
      <c r="X669" s="44"/>
      <c r="Y669" s="44"/>
      <c r="Z669" s="44"/>
      <c r="AA669" s="44"/>
      <c r="AB669" s="44"/>
      <c r="AC669" s="44"/>
      <c r="AD669" s="44"/>
      <c r="AP669"/>
      <c r="AQ669"/>
      <c r="AX669"/>
    </row>
    <row r="670" spans="18:50">
      <c r="R670" s="409"/>
      <c r="S670" s="44"/>
      <c r="T670" s="44"/>
      <c r="U670" s="44"/>
      <c r="V670" s="44"/>
      <c r="W670" s="44"/>
      <c r="X670" s="44"/>
      <c r="Y670" s="44"/>
      <c r="Z670" s="44"/>
      <c r="AA670" s="44"/>
      <c r="AB670" s="44"/>
      <c r="AC670" s="44"/>
      <c r="AD670" s="44"/>
      <c r="AP670"/>
      <c r="AQ670"/>
      <c r="AX670"/>
    </row>
    <row r="671" spans="18:50">
      <c r="R671" s="409"/>
      <c r="S671" s="44"/>
      <c r="T671" s="44"/>
      <c r="U671" s="44"/>
      <c r="V671" s="44"/>
      <c r="W671" s="44"/>
      <c r="X671" s="44"/>
      <c r="Y671" s="44"/>
      <c r="Z671" s="44"/>
      <c r="AA671" s="44"/>
      <c r="AB671" s="44"/>
      <c r="AC671" s="44"/>
      <c r="AD671" s="44"/>
      <c r="AP671"/>
      <c r="AQ671"/>
      <c r="AX671"/>
    </row>
    <row r="672" spans="18:50">
      <c r="R672" s="409"/>
      <c r="S672" s="44"/>
      <c r="T672" s="44"/>
      <c r="U672" s="44"/>
      <c r="V672" s="44"/>
      <c r="W672" s="44"/>
      <c r="X672" s="44"/>
      <c r="Y672" s="44"/>
      <c r="Z672" s="44"/>
      <c r="AA672" s="44"/>
      <c r="AB672" s="44"/>
      <c r="AC672" s="44"/>
      <c r="AD672" s="44"/>
      <c r="AP672"/>
      <c r="AQ672"/>
      <c r="AX672"/>
    </row>
    <row r="673" spans="18:50">
      <c r="R673" s="409"/>
      <c r="S673" s="44"/>
      <c r="T673" s="44"/>
      <c r="U673" s="44"/>
      <c r="V673" s="44"/>
      <c r="W673" s="44"/>
      <c r="X673" s="44"/>
      <c r="Y673" s="44"/>
      <c r="Z673" s="44"/>
      <c r="AA673" s="44"/>
      <c r="AB673" s="44"/>
      <c r="AC673" s="44"/>
      <c r="AD673" s="44"/>
      <c r="AP673"/>
      <c r="AQ673"/>
      <c r="AX673"/>
    </row>
    <row r="674" spans="18:50">
      <c r="R674" s="409"/>
      <c r="S674" s="44"/>
      <c r="T674" s="44"/>
      <c r="U674" s="44"/>
      <c r="V674" s="44"/>
      <c r="W674" s="44"/>
      <c r="X674" s="44"/>
      <c r="Y674" s="44"/>
      <c r="Z674" s="44"/>
      <c r="AA674" s="44"/>
      <c r="AB674" s="44"/>
      <c r="AC674" s="44"/>
      <c r="AD674" s="44"/>
      <c r="AP674"/>
      <c r="AQ674"/>
      <c r="AX674"/>
    </row>
    <row r="675" spans="18:50">
      <c r="R675" s="409"/>
      <c r="S675" s="44"/>
      <c r="T675" s="44"/>
      <c r="U675" s="44"/>
      <c r="V675" s="44"/>
      <c r="W675" s="44"/>
      <c r="X675" s="44"/>
      <c r="Y675" s="44"/>
      <c r="Z675" s="44"/>
      <c r="AA675" s="44"/>
      <c r="AB675" s="44"/>
      <c r="AC675" s="44"/>
      <c r="AD675" s="44"/>
      <c r="AP675"/>
      <c r="AQ675"/>
      <c r="AX675"/>
    </row>
    <row r="676" spans="18:50">
      <c r="R676" s="409"/>
      <c r="S676" s="44"/>
      <c r="T676" s="44"/>
      <c r="U676" s="44"/>
      <c r="V676" s="44"/>
      <c r="W676" s="44"/>
      <c r="X676" s="44"/>
      <c r="Y676" s="44"/>
      <c r="Z676" s="44"/>
      <c r="AA676" s="44"/>
      <c r="AB676" s="44"/>
      <c r="AC676" s="44"/>
      <c r="AD676" s="44"/>
      <c r="AP676"/>
      <c r="AQ676"/>
      <c r="AX676"/>
    </row>
    <row r="677" spans="18:50">
      <c r="R677" s="409"/>
      <c r="S677" s="44"/>
      <c r="T677" s="44"/>
      <c r="U677" s="44"/>
      <c r="V677" s="44"/>
      <c r="W677" s="44"/>
      <c r="X677" s="44"/>
      <c r="Y677" s="44"/>
      <c r="Z677" s="44"/>
      <c r="AA677" s="44"/>
      <c r="AB677" s="44"/>
      <c r="AC677" s="44"/>
      <c r="AD677" s="44"/>
      <c r="AP677"/>
      <c r="AQ677"/>
      <c r="AX677"/>
    </row>
    <row r="678" spans="18:50">
      <c r="R678" s="409"/>
      <c r="S678" s="44"/>
      <c r="T678" s="44"/>
      <c r="U678" s="44"/>
      <c r="V678" s="44"/>
      <c r="W678" s="44"/>
      <c r="X678" s="44"/>
      <c r="Y678" s="44"/>
      <c r="Z678" s="44"/>
      <c r="AA678" s="44"/>
      <c r="AB678" s="44"/>
      <c r="AC678" s="44"/>
      <c r="AD678" s="44"/>
      <c r="AP678"/>
      <c r="AQ678"/>
      <c r="AX678"/>
    </row>
    <row r="679" spans="18:50">
      <c r="R679" s="409"/>
      <c r="S679" s="44"/>
      <c r="T679" s="44"/>
      <c r="U679" s="44"/>
      <c r="V679" s="44"/>
      <c r="W679" s="44"/>
      <c r="X679" s="44"/>
      <c r="Y679" s="44"/>
      <c r="Z679" s="44"/>
      <c r="AA679" s="44"/>
      <c r="AB679" s="44"/>
      <c r="AC679" s="44"/>
      <c r="AD679" s="44"/>
      <c r="AP679"/>
      <c r="AQ679"/>
      <c r="AX679"/>
    </row>
    <row r="680" spans="18:50">
      <c r="R680" s="409"/>
      <c r="S680" s="44"/>
      <c r="T680" s="44"/>
      <c r="U680" s="44"/>
      <c r="V680" s="44"/>
      <c r="W680" s="44"/>
      <c r="X680" s="44"/>
      <c r="Y680" s="44"/>
      <c r="Z680" s="44"/>
      <c r="AA680" s="44"/>
      <c r="AB680" s="44"/>
      <c r="AC680" s="44"/>
      <c r="AD680" s="44"/>
      <c r="AP680"/>
      <c r="AQ680"/>
      <c r="AX680"/>
    </row>
    <row r="681" spans="18:50">
      <c r="R681" s="409"/>
      <c r="S681" s="44"/>
      <c r="T681" s="44"/>
      <c r="U681" s="44"/>
      <c r="V681" s="44"/>
      <c r="W681" s="44"/>
      <c r="X681" s="44"/>
      <c r="Y681" s="44"/>
      <c r="Z681" s="44"/>
      <c r="AA681" s="44"/>
      <c r="AB681" s="44"/>
      <c r="AC681" s="44"/>
      <c r="AD681" s="44"/>
      <c r="AP681"/>
      <c r="AQ681"/>
      <c r="AX681"/>
    </row>
    <row r="682" spans="18:50">
      <c r="R682" s="409"/>
      <c r="S682" s="44"/>
      <c r="T682" s="44"/>
      <c r="U682" s="44"/>
      <c r="V682" s="44"/>
      <c r="W682" s="44"/>
      <c r="X682" s="44"/>
      <c r="Y682" s="44"/>
      <c r="Z682" s="44"/>
      <c r="AA682" s="44"/>
      <c r="AB682" s="44"/>
      <c r="AC682" s="44"/>
      <c r="AD682" s="44"/>
      <c r="AP682"/>
      <c r="AQ682"/>
      <c r="AX682"/>
    </row>
    <row r="683" spans="18:50">
      <c r="R683" s="409"/>
      <c r="S683" s="44"/>
      <c r="T683" s="44"/>
      <c r="U683" s="44"/>
      <c r="V683" s="44"/>
      <c r="W683" s="44"/>
      <c r="X683" s="44"/>
      <c r="Y683" s="44"/>
      <c r="Z683" s="44"/>
      <c r="AA683" s="44"/>
      <c r="AB683" s="44"/>
      <c r="AC683" s="44"/>
      <c r="AD683" s="44"/>
      <c r="AP683"/>
      <c r="AQ683"/>
      <c r="AX683"/>
    </row>
    <row r="684" spans="18:50">
      <c r="R684" s="409"/>
      <c r="S684" s="44"/>
      <c r="T684" s="44"/>
      <c r="U684" s="44"/>
      <c r="V684" s="44"/>
      <c r="W684" s="44"/>
      <c r="X684" s="44"/>
      <c r="Y684" s="44"/>
      <c r="Z684" s="44"/>
      <c r="AA684" s="44"/>
      <c r="AB684" s="44"/>
      <c r="AC684" s="44"/>
      <c r="AD684" s="44"/>
      <c r="AP684"/>
      <c r="AQ684"/>
      <c r="AX684"/>
    </row>
    <row r="685" spans="18:50">
      <c r="R685" s="409"/>
      <c r="S685" s="44"/>
      <c r="T685" s="44"/>
      <c r="U685" s="44"/>
      <c r="V685" s="44"/>
      <c r="W685" s="44"/>
      <c r="X685" s="44"/>
      <c r="Y685" s="44"/>
      <c r="Z685" s="44"/>
      <c r="AA685" s="44"/>
      <c r="AB685" s="44"/>
      <c r="AC685" s="44"/>
      <c r="AD685" s="44"/>
      <c r="AP685"/>
      <c r="AQ685"/>
      <c r="AX685"/>
    </row>
    <row r="686" spans="18:50">
      <c r="R686" s="409"/>
      <c r="S686" s="44"/>
      <c r="T686" s="44"/>
      <c r="U686" s="44"/>
      <c r="V686" s="44"/>
      <c r="W686" s="44"/>
      <c r="X686" s="44"/>
      <c r="Y686" s="44"/>
      <c r="Z686" s="44"/>
      <c r="AA686" s="44"/>
      <c r="AB686" s="44"/>
      <c r="AC686" s="44"/>
      <c r="AD686" s="44"/>
      <c r="AP686"/>
      <c r="AQ686"/>
      <c r="AX686"/>
    </row>
    <row r="687" spans="18:50">
      <c r="R687" s="409"/>
      <c r="S687" s="44"/>
      <c r="T687" s="44"/>
      <c r="U687" s="44"/>
      <c r="V687" s="44"/>
      <c r="W687" s="44"/>
      <c r="X687" s="44"/>
      <c r="Y687" s="44"/>
      <c r="Z687" s="44"/>
      <c r="AA687" s="44"/>
      <c r="AB687" s="44"/>
      <c r="AC687" s="44"/>
      <c r="AD687" s="44"/>
      <c r="AP687"/>
      <c r="AQ687"/>
      <c r="AX687"/>
    </row>
    <row r="688" spans="18:50">
      <c r="R688" s="409"/>
      <c r="S688" s="44"/>
      <c r="T688" s="44"/>
      <c r="U688" s="44"/>
      <c r="V688" s="44"/>
      <c r="W688" s="44"/>
      <c r="X688" s="44"/>
      <c r="Y688" s="44"/>
      <c r="Z688" s="44"/>
      <c r="AA688" s="44"/>
      <c r="AB688" s="44"/>
      <c r="AC688" s="44"/>
      <c r="AD688" s="44"/>
      <c r="AP688"/>
      <c r="AQ688"/>
      <c r="AX688"/>
    </row>
    <row r="689" spans="18:50">
      <c r="R689" s="409"/>
      <c r="S689" s="44"/>
      <c r="T689" s="44"/>
      <c r="U689" s="44"/>
      <c r="V689" s="44"/>
      <c r="W689" s="44"/>
      <c r="X689" s="44"/>
      <c r="Y689" s="44"/>
      <c r="Z689" s="44"/>
      <c r="AA689" s="44"/>
      <c r="AB689" s="44"/>
      <c r="AC689" s="44"/>
      <c r="AD689" s="44"/>
      <c r="AP689"/>
      <c r="AQ689"/>
      <c r="AX689"/>
    </row>
    <row r="690" spans="18:50">
      <c r="R690" s="409"/>
      <c r="S690" s="44"/>
      <c r="T690" s="44"/>
      <c r="U690" s="44"/>
      <c r="V690" s="44"/>
      <c r="W690" s="44"/>
      <c r="X690" s="44"/>
      <c r="Y690" s="44"/>
      <c r="Z690" s="44"/>
      <c r="AA690" s="44"/>
      <c r="AB690" s="44"/>
      <c r="AC690" s="44"/>
      <c r="AD690" s="44"/>
      <c r="AP690"/>
      <c r="AQ690"/>
      <c r="AX690"/>
    </row>
    <row r="691" spans="18:50">
      <c r="R691" s="409"/>
      <c r="S691" s="44"/>
      <c r="T691" s="44"/>
      <c r="U691" s="44"/>
      <c r="V691" s="44"/>
      <c r="W691" s="44"/>
      <c r="X691" s="44"/>
      <c r="Y691" s="44"/>
      <c r="Z691" s="44"/>
      <c r="AA691" s="44"/>
      <c r="AB691" s="44"/>
      <c r="AC691" s="44"/>
      <c r="AD691" s="44"/>
      <c r="AP691"/>
      <c r="AQ691"/>
      <c r="AX691"/>
    </row>
    <row r="692" spans="18:50">
      <c r="R692" s="409"/>
      <c r="S692" s="44"/>
      <c r="T692" s="44"/>
      <c r="U692" s="44"/>
      <c r="V692" s="44"/>
      <c r="W692" s="44"/>
      <c r="X692" s="44"/>
      <c r="Y692" s="44"/>
      <c r="Z692" s="44"/>
      <c r="AA692" s="44"/>
      <c r="AB692" s="44"/>
      <c r="AC692" s="44"/>
      <c r="AD692" s="44"/>
      <c r="AP692"/>
      <c r="AQ692"/>
      <c r="AX692"/>
    </row>
    <row r="693" spans="18:50">
      <c r="R693" s="409"/>
      <c r="S693" s="44"/>
      <c r="T693" s="44"/>
      <c r="U693" s="44"/>
      <c r="V693" s="44"/>
      <c r="W693" s="44"/>
      <c r="X693" s="44"/>
      <c r="Y693" s="44"/>
      <c r="Z693" s="44"/>
      <c r="AA693" s="44"/>
      <c r="AB693" s="44"/>
      <c r="AC693" s="44"/>
      <c r="AD693" s="44"/>
      <c r="AP693"/>
      <c r="AQ693"/>
      <c r="AX693"/>
    </row>
    <row r="694" spans="18:50">
      <c r="R694" s="409"/>
      <c r="S694" s="44"/>
      <c r="T694" s="44"/>
      <c r="U694" s="44"/>
      <c r="V694" s="44"/>
      <c r="W694" s="44"/>
      <c r="X694" s="44"/>
      <c r="Y694" s="44"/>
      <c r="Z694" s="44"/>
      <c r="AA694" s="44"/>
      <c r="AB694" s="44"/>
      <c r="AC694" s="44"/>
      <c r="AD694" s="44"/>
      <c r="AP694"/>
      <c r="AQ694"/>
      <c r="AX694"/>
    </row>
    <row r="695" spans="18:50">
      <c r="R695" s="409"/>
      <c r="S695" s="44"/>
      <c r="T695" s="44"/>
      <c r="U695" s="44"/>
      <c r="V695" s="44"/>
      <c r="W695" s="44"/>
      <c r="X695" s="44"/>
      <c r="Y695" s="44"/>
      <c r="Z695" s="44"/>
      <c r="AA695" s="44"/>
      <c r="AB695" s="44"/>
      <c r="AC695" s="44"/>
      <c r="AD695" s="44"/>
      <c r="AP695"/>
      <c r="AQ695"/>
      <c r="AX695"/>
    </row>
    <row r="696" spans="18:50">
      <c r="R696" s="409"/>
      <c r="S696" s="44"/>
      <c r="T696" s="44"/>
      <c r="U696" s="44"/>
      <c r="V696" s="44"/>
      <c r="W696" s="44"/>
      <c r="X696" s="44"/>
      <c r="Y696" s="44"/>
      <c r="Z696" s="44"/>
      <c r="AA696" s="44"/>
      <c r="AB696" s="44"/>
      <c r="AC696" s="44"/>
      <c r="AD696" s="44"/>
      <c r="AP696"/>
      <c r="AQ696"/>
      <c r="AX696"/>
    </row>
    <row r="697" spans="18:50">
      <c r="R697" s="409"/>
      <c r="S697" s="44"/>
      <c r="T697" s="44"/>
      <c r="U697" s="44"/>
      <c r="V697" s="44"/>
      <c r="W697" s="44"/>
      <c r="X697" s="44"/>
      <c r="Y697" s="44"/>
      <c r="Z697" s="44"/>
      <c r="AA697" s="44"/>
      <c r="AB697" s="44"/>
      <c r="AC697" s="44"/>
      <c r="AD697" s="44"/>
      <c r="AP697"/>
      <c r="AQ697"/>
      <c r="AX697"/>
    </row>
    <row r="698" spans="18:50">
      <c r="R698" s="409"/>
      <c r="S698" s="44"/>
      <c r="T698" s="44"/>
      <c r="U698" s="44"/>
      <c r="V698" s="44"/>
      <c r="W698" s="44"/>
      <c r="X698" s="44"/>
      <c r="Y698" s="44"/>
      <c r="Z698" s="44"/>
      <c r="AA698" s="44"/>
      <c r="AB698" s="44"/>
      <c r="AC698" s="44"/>
      <c r="AD698" s="44"/>
      <c r="AP698"/>
      <c r="AQ698"/>
      <c r="AX698"/>
    </row>
    <row r="699" spans="18:50">
      <c r="R699" s="409"/>
      <c r="S699" s="44"/>
      <c r="T699" s="44"/>
      <c r="U699" s="44"/>
      <c r="V699" s="44"/>
      <c r="W699" s="44"/>
      <c r="X699" s="44"/>
      <c r="Y699" s="44"/>
      <c r="Z699" s="44"/>
      <c r="AA699" s="44"/>
      <c r="AB699" s="44"/>
      <c r="AC699" s="44"/>
      <c r="AD699" s="44"/>
      <c r="AP699"/>
      <c r="AQ699"/>
      <c r="AX699"/>
    </row>
    <row r="700" spans="18:50">
      <c r="R700" s="409"/>
      <c r="S700" s="44"/>
      <c r="T700" s="44"/>
      <c r="U700" s="44"/>
      <c r="V700" s="44"/>
      <c r="W700" s="44"/>
      <c r="X700" s="44"/>
      <c r="Y700" s="44"/>
      <c r="Z700" s="44"/>
      <c r="AA700" s="44"/>
      <c r="AB700" s="44"/>
      <c r="AC700" s="44"/>
      <c r="AD700" s="44"/>
      <c r="AP700"/>
      <c r="AQ700"/>
      <c r="AX700"/>
    </row>
    <row r="701" spans="18:50">
      <c r="R701" s="409"/>
      <c r="S701" s="44"/>
      <c r="T701" s="44"/>
      <c r="U701" s="44"/>
      <c r="V701" s="44"/>
      <c r="W701" s="44"/>
      <c r="X701" s="44"/>
      <c r="Y701" s="44"/>
      <c r="Z701" s="44"/>
      <c r="AA701" s="44"/>
      <c r="AB701" s="44"/>
      <c r="AC701" s="44"/>
      <c r="AD701" s="44"/>
      <c r="AP701"/>
      <c r="AQ701"/>
      <c r="AX701"/>
    </row>
    <row r="702" spans="18:50">
      <c r="R702" s="409"/>
      <c r="S702" s="44"/>
      <c r="T702" s="44"/>
      <c r="U702" s="44"/>
      <c r="V702" s="44"/>
      <c r="W702" s="44"/>
      <c r="X702" s="44"/>
      <c r="Y702" s="44"/>
      <c r="Z702" s="44"/>
      <c r="AA702" s="44"/>
      <c r="AB702" s="44"/>
      <c r="AC702" s="44"/>
      <c r="AD702" s="44"/>
      <c r="AP702"/>
      <c r="AQ702"/>
      <c r="AX702"/>
    </row>
    <row r="703" spans="18:50">
      <c r="R703" s="409"/>
      <c r="S703" s="44"/>
      <c r="T703" s="44"/>
      <c r="U703" s="44"/>
      <c r="V703" s="44"/>
      <c r="W703" s="44"/>
      <c r="X703" s="44"/>
      <c r="Y703" s="44"/>
      <c r="Z703" s="44"/>
      <c r="AA703" s="44"/>
      <c r="AB703" s="44"/>
      <c r="AC703" s="44"/>
      <c r="AD703" s="44"/>
      <c r="AP703"/>
      <c r="AQ703"/>
      <c r="AX703"/>
    </row>
    <row r="704" spans="18:50">
      <c r="R704" s="409"/>
      <c r="S704" s="44"/>
      <c r="T704" s="44"/>
      <c r="U704" s="44"/>
      <c r="V704" s="44"/>
      <c r="W704" s="44"/>
      <c r="X704" s="44"/>
      <c r="Y704" s="44"/>
      <c r="Z704" s="44"/>
      <c r="AA704" s="44"/>
      <c r="AB704" s="44"/>
      <c r="AC704" s="44"/>
      <c r="AD704" s="44"/>
      <c r="AP704"/>
      <c r="AQ704"/>
      <c r="AX704"/>
    </row>
    <row r="705" spans="18:50">
      <c r="R705" s="409"/>
      <c r="S705" s="44"/>
      <c r="T705" s="44"/>
      <c r="U705" s="44"/>
      <c r="V705" s="44"/>
      <c r="W705" s="44"/>
      <c r="X705" s="44"/>
      <c r="Y705" s="44"/>
      <c r="Z705" s="44"/>
      <c r="AA705" s="44"/>
      <c r="AB705" s="44"/>
      <c r="AC705" s="44"/>
      <c r="AD705" s="44"/>
      <c r="AP705"/>
      <c r="AQ705"/>
      <c r="AX705"/>
    </row>
    <row r="706" spans="18:50">
      <c r="R706" s="409"/>
      <c r="S706" s="44"/>
      <c r="T706" s="44"/>
      <c r="U706" s="44"/>
      <c r="V706" s="44"/>
      <c r="W706" s="44"/>
      <c r="X706" s="44"/>
      <c r="Y706" s="44"/>
      <c r="Z706" s="44"/>
      <c r="AA706" s="44"/>
      <c r="AB706" s="44"/>
      <c r="AC706" s="44"/>
      <c r="AD706" s="44"/>
      <c r="AP706"/>
      <c r="AQ706"/>
      <c r="AX706"/>
    </row>
    <row r="707" spans="18:50">
      <c r="R707" s="409"/>
      <c r="S707" s="44"/>
      <c r="T707" s="44"/>
      <c r="U707" s="44"/>
      <c r="V707" s="44"/>
      <c r="W707" s="44"/>
      <c r="X707" s="44"/>
      <c r="Y707" s="44"/>
      <c r="Z707" s="44"/>
      <c r="AA707" s="44"/>
      <c r="AB707" s="44"/>
      <c r="AC707" s="44"/>
      <c r="AD707" s="44"/>
      <c r="AP707"/>
      <c r="AQ707"/>
      <c r="AX707"/>
    </row>
    <row r="708" spans="18:50">
      <c r="R708" s="409"/>
      <c r="S708" s="44"/>
      <c r="T708" s="44"/>
      <c r="U708" s="44"/>
      <c r="V708" s="44"/>
      <c r="W708" s="44"/>
      <c r="X708" s="44"/>
      <c r="Y708" s="44"/>
      <c r="Z708" s="44"/>
      <c r="AA708" s="44"/>
      <c r="AB708" s="44"/>
      <c r="AC708" s="44"/>
      <c r="AD708" s="44"/>
      <c r="AP708"/>
      <c r="AQ708"/>
      <c r="AX708"/>
    </row>
    <row r="709" spans="18:50">
      <c r="R709" s="409"/>
      <c r="S709" s="44"/>
      <c r="T709" s="44"/>
      <c r="U709" s="44"/>
      <c r="V709" s="44"/>
      <c r="W709" s="44"/>
      <c r="X709" s="44"/>
      <c r="Y709" s="44"/>
      <c r="Z709" s="44"/>
      <c r="AA709" s="44"/>
      <c r="AB709" s="44"/>
      <c r="AC709" s="44"/>
      <c r="AD709" s="44"/>
      <c r="AP709"/>
      <c r="AQ709"/>
      <c r="AX709"/>
    </row>
    <row r="710" spans="18:50">
      <c r="R710" s="409"/>
      <c r="S710" s="44"/>
      <c r="T710" s="44"/>
      <c r="U710" s="44"/>
      <c r="V710" s="44"/>
      <c r="W710" s="44"/>
      <c r="X710" s="44"/>
      <c r="Y710" s="44"/>
      <c r="Z710" s="44"/>
      <c r="AA710" s="44"/>
      <c r="AB710" s="44"/>
      <c r="AC710" s="44"/>
      <c r="AD710" s="44"/>
      <c r="AP710"/>
      <c r="AQ710"/>
      <c r="AX710"/>
    </row>
    <row r="711" spans="18:50">
      <c r="R711" s="409"/>
      <c r="S711" s="44"/>
      <c r="T711" s="44"/>
      <c r="U711" s="44"/>
      <c r="V711" s="44"/>
      <c r="W711" s="44"/>
      <c r="X711" s="44"/>
      <c r="Y711" s="44"/>
      <c r="Z711" s="44"/>
      <c r="AA711" s="44"/>
      <c r="AB711" s="44"/>
      <c r="AC711" s="44"/>
      <c r="AD711" s="44"/>
      <c r="AP711"/>
      <c r="AQ711"/>
      <c r="AX711"/>
    </row>
    <row r="712" spans="18:50">
      <c r="R712" s="409"/>
      <c r="S712" s="44"/>
      <c r="T712" s="44"/>
      <c r="U712" s="44"/>
      <c r="V712" s="44"/>
      <c r="W712" s="44"/>
      <c r="X712" s="44"/>
      <c r="Y712" s="44"/>
      <c r="Z712" s="44"/>
      <c r="AA712" s="44"/>
      <c r="AB712" s="44"/>
      <c r="AC712" s="44"/>
      <c r="AD712" s="44"/>
      <c r="AP712"/>
      <c r="AQ712"/>
      <c r="AX712"/>
    </row>
    <row r="713" spans="18:50">
      <c r="R713" s="409"/>
      <c r="S713" s="44"/>
      <c r="T713" s="44"/>
      <c r="U713" s="44"/>
      <c r="V713" s="44"/>
      <c r="W713" s="44"/>
      <c r="X713" s="44"/>
      <c r="Y713" s="44"/>
      <c r="Z713" s="44"/>
      <c r="AA713" s="44"/>
      <c r="AB713" s="44"/>
      <c r="AC713" s="44"/>
      <c r="AD713" s="44"/>
      <c r="AP713"/>
      <c r="AQ713"/>
      <c r="AX713"/>
    </row>
    <row r="714" spans="18:50">
      <c r="R714" s="409"/>
      <c r="S714" s="44"/>
      <c r="T714" s="44"/>
      <c r="U714" s="44"/>
      <c r="V714" s="44"/>
      <c r="W714" s="44"/>
      <c r="X714" s="44"/>
      <c r="Y714" s="44"/>
      <c r="Z714" s="44"/>
      <c r="AA714" s="44"/>
      <c r="AB714" s="44"/>
      <c r="AC714" s="44"/>
      <c r="AD714" s="44"/>
      <c r="AP714"/>
      <c r="AQ714"/>
      <c r="AX714"/>
    </row>
    <row r="715" spans="18:50">
      <c r="R715" s="409"/>
      <c r="S715" s="44"/>
      <c r="T715" s="44"/>
      <c r="U715" s="44"/>
      <c r="V715" s="44"/>
      <c r="W715" s="44"/>
      <c r="X715" s="44"/>
      <c r="Y715" s="44"/>
      <c r="Z715" s="44"/>
      <c r="AA715" s="44"/>
      <c r="AB715" s="44"/>
      <c r="AC715" s="44"/>
      <c r="AD715" s="44"/>
      <c r="AP715"/>
      <c r="AQ715"/>
      <c r="AX715"/>
    </row>
    <row r="716" spans="18:50">
      <c r="R716" s="409"/>
      <c r="S716" s="44"/>
      <c r="T716" s="44"/>
      <c r="U716" s="44"/>
      <c r="V716" s="44"/>
      <c r="W716" s="44"/>
      <c r="X716" s="44"/>
      <c r="Y716" s="44"/>
      <c r="Z716" s="44"/>
      <c r="AA716" s="44"/>
      <c r="AB716" s="44"/>
      <c r="AC716" s="44"/>
      <c r="AD716" s="44"/>
      <c r="AP716"/>
      <c r="AQ716"/>
      <c r="AX716"/>
    </row>
    <row r="717" spans="18:50">
      <c r="R717" s="409"/>
      <c r="S717" s="44"/>
      <c r="T717" s="44"/>
      <c r="U717" s="44"/>
      <c r="V717" s="44"/>
      <c r="W717" s="44"/>
      <c r="X717" s="44"/>
      <c r="Y717" s="44"/>
      <c r="Z717" s="44"/>
      <c r="AA717" s="44"/>
      <c r="AB717" s="44"/>
      <c r="AC717" s="44"/>
      <c r="AD717" s="44"/>
      <c r="AP717"/>
      <c r="AQ717"/>
      <c r="AX717"/>
    </row>
    <row r="718" spans="18:50">
      <c r="R718" s="409"/>
      <c r="S718" s="44"/>
      <c r="T718" s="44"/>
      <c r="U718" s="44"/>
      <c r="V718" s="44"/>
      <c r="W718" s="44"/>
      <c r="X718" s="44"/>
      <c r="Y718" s="44"/>
      <c r="Z718" s="44"/>
      <c r="AA718" s="44"/>
      <c r="AB718" s="44"/>
      <c r="AC718" s="44"/>
      <c r="AD718" s="44"/>
      <c r="AP718"/>
      <c r="AQ718"/>
      <c r="AX718"/>
    </row>
    <row r="719" spans="18:50">
      <c r="R719" s="409"/>
      <c r="S719" s="44"/>
      <c r="T719" s="44"/>
      <c r="U719" s="44"/>
      <c r="V719" s="44"/>
      <c r="W719" s="44"/>
      <c r="X719" s="44"/>
      <c r="Y719" s="44"/>
      <c r="Z719" s="44"/>
      <c r="AA719" s="44"/>
      <c r="AB719" s="44"/>
      <c r="AC719" s="44"/>
      <c r="AD719" s="44"/>
      <c r="AP719"/>
      <c r="AQ719"/>
      <c r="AX719"/>
    </row>
    <row r="720" spans="18:50">
      <c r="R720" s="409"/>
      <c r="S720" s="44"/>
      <c r="T720" s="44"/>
      <c r="U720" s="44"/>
      <c r="V720" s="44"/>
      <c r="W720" s="44"/>
      <c r="X720" s="44"/>
      <c r="Y720" s="44"/>
      <c r="Z720" s="44"/>
      <c r="AA720" s="44"/>
      <c r="AB720" s="44"/>
      <c r="AC720" s="44"/>
      <c r="AD720" s="44"/>
      <c r="AP720"/>
      <c r="AQ720"/>
      <c r="AX720"/>
    </row>
    <row r="721" spans="18:50">
      <c r="R721" s="409"/>
      <c r="S721" s="44"/>
      <c r="T721" s="44"/>
      <c r="U721" s="44"/>
      <c r="V721" s="44"/>
      <c r="W721" s="44"/>
      <c r="X721" s="44"/>
      <c r="Y721" s="44"/>
      <c r="Z721" s="44"/>
      <c r="AA721" s="44"/>
      <c r="AB721" s="44"/>
      <c r="AC721" s="44"/>
      <c r="AD721" s="44"/>
      <c r="AP721"/>
      <c r="AQ721"/>
      <c r="AX721"/>
    </row>
    <row r="722" spans="18:50">
      <c r="R722" s="409"/>
      <c r="S722" s="44"/>
      <c r="T722" s="44"/>
      <c r="U722" s="44"/>
      <c r="V722" s="44"/>
      <c r="W722" s="44"/>
      <c r="X722" s="44"/>
      <c r="Y722" s="44"/>
      <c r="Z722" s="44"/>
      <c r="AA722" s="44"/>
      <c r="AB722" s="44"/>
      <c r="AC722" s="44"/>
      <c r="AD722" s="44"/>
      <c r="AP722"/>
      <c r="AQ722"/>
      <c r="AX722"/>
    </row>
    <row r="723" spans="18:50">
      <c r="R723" s="409"/>
      <c r="S723" s="44"/>
      <c r="T723" s="44"/>
      <c r="U723" s="44"/>
      <c r="V723" s="44"/>
      <c r="W723" s="44"/>
      <c r="X723" s="44"/>
      <c r="Y723" s="44"/>
      <c r="Z723" s="44"/>
      <c r="AA723" s="44"/>
      <c r="AB723" s="44"/>
      <c r="AC723" s="44"/>
      <c r="AD723" s="44"/>
      <c r="AP723"/>
      <c r="AQ723"/>
      <c r="AX723"/>
    </row>
    <row r="724" spans="18:50">
      <c r="R724" s="409"/>
      <c r="S724" s="44"/>
      <c r="T724" s="44"/>
      <c r="U724" s="44"/>
      <c r="V724" s="44"/>
      <c r="W724" s="44"/>
      <c r="X724" s="44"/>
      <c r="Y724" s="44"/>
      <c r="Z724" s="44"/>
      <c r="AA724" s="44"/>
      <c r="AB724" s="44"/>
      <c r="AC724" s="44"/>
      <c r="AD724" s="44"/>
      <c r="AP724"/>
      <c r="AQ724"/>
      <c r="AX724"/>
    </row>
    <row r="725" spans="18:50">
      <c r="R725" s="409"/>
      <c r="S725" s="44"/>
      <c r="T725" s="44"/>
      <c r="U725" s="44"/>
      <c r="V725" s="44"/>
      <c r="W725" s="44"/>
      <c r="X725" s="44"/>
      <c r="Y725" s="44"/>
      <c r="Z725" s="44"/>
      <c r="AA725" s="44"/>
      <c r="AB725" s="44"/>
      <c r="AC725" s="44"/>
      <c r="AD725" s="44"/>
      <c r="AP725"/>
      <c r="AQ725"/>
      <c r="AX725"/>
    </row>
    <row r="726" spans="18:50">
      <c r="R726" s="409"/>
      <c r="S726" s="44"/>
      <c r="T726" s="44"/>
      <c r="U726" s="44"/>
      <c r="V726" s="44"/>
      <c r="W726" s="44"/>
      <c r="X726" s="44"/>
      <c r="Y726" s="44"/>
      <c r="Z726" s="44"/>
      <c r="AA726" s="44"/>
      <c r="AB726" s="44"/>
      <c r="AC726" s="44"/>
      <c r="AD726" s="44"/>
      <c r="AP726"/>
      <c r="AQ726"/>
      <c r="AX726"/>
    </row>
    <row r="727" spans="18:50">
      <c r="R727" s="409"/>
      <c r="S727" s="44"/>
      <c r="T727" s="44"/>
      <c r="U727" s="44"/>
      <c r="V727" s="44"/>
      <c r="W727" s="44"/>
      <c r="X727" s="44"/>
      <c r="Y727" s="44"/>
      <c r="Z727" s="44"/>
      <c r="AA727" s="44"/>
      <c r="AB727" s="44"/>
      <c r="AC727" s="44"/>
      <c r="AD727" s="44"/>
      <c r="AP727"/>
      <c r="AQ727"/>
      <c r="AX727"/>
    </row>
    <row r="728" spans="18:50">
      <c r="R728" s="409"/>
      <c r="S728" s="44"/>
      <c r="T728" s="44"/>
      <c r="U728" s="44"/>
      <c r="V728" s="44"/>
      <c r="W728" s="44"/>
      <c r="X728" s="44"/>
      <c r="Y728" s="44"/>
      <c r="Z728" s="44"/>
      <c r="AA728" s="44"/>
      <c r="AB728" s="44"/>
      <c r="AC728" s="44"/>
      <c r="AD728" s="44"/>
      <c r="AP728"/>
      <c r="AQ728"/>
      <c r="AX728"/>
    </row>
    <row r="729" spans="18:50">
      <c r="R729" s="409"/>
      <c r="S729" s="44"/>
      <c r="T729" s="44"/>
      <c r="U729" s="44"/>
      <c r="V729" s="44"/>
      <c r="W729" s="44"/>
      <c r="X729" s="44"/>
      <c r="Y729" s="44"/>
      <c r="Z729" s="44"/>
      <c r="AA729" s="44"/>
      <c r="AB729" s="44"/>
      <c r="AC729" s="44"/>
      <c r="AD729" s="44"/>
      <c r="AP729"/>
      <c r="AQ729"/>
      <c r="AX729"/>
    </row>
    <row r="730" spans="18:50">
      <c r="R730" s="409"/>
      <c r="S730" s="44"/>
      <c r="T730" s="44"/>
      <c r="U730" s="44"/>
      <c r="V730" s="44"/>
      <c r="W730" s="44"/>
      <c r="X730" s="44"/>
      <c r="Y730" s="44"/>
      <c r="Z730" s="44"/>
      <c r="AA730" s="44"/>
      <c r="AB730" s="44"/>
      <c r="AC730" s="44"/>
      <c r="AD730" s="44"/>
      <c r="AP730"/>
      <c r="AQ730"/>
      <c r="AX730"/>
    </row>
    <row r="731" spans="18:50">
      <c r="R731" s="409"/>
      <c r="S731" s="44"/>
      <c r="T731" s="44"/>
      <c r="U731" s="44"/>
      <c r="V731" s="44"/>
      <c r="W731" s="44"/>
      <c r="X731" s="44"/>
      <c r="Y731" s="44"/>
      <c r="Z731" s="44"/>
      <c r="AA731" s="44"/>
      <c r="AB731" s="44"/>
      <c r="AC731" s="44"/>
      <c r="AD731" s="44"/>
      <c r="AP731"/>
      <c r="AQ731"/>
      <c r="AX731"/>
    </row>
    <row r="732" spans="18:50">
      <c r="R732" s="409"/>
      <c r="S732" s="44"/>
      <c r="T732" s="44"/>
      <c r="U732" s="44"/>
      <c r="V732" s="44"/>
      <c r="W732" s="44"/>
      <c r="X732" s="44"/>
      <c r="Y732" s="44"/>
      <c r="Z732" s="44"/>
      <c r="AA732" s="44"/>
      <c r="AB732" s="44"/>
      <c r="AC732" s="44"/>
      <c r="AD732" s="44"/>
      <c r="AP732"/>
      <c r="AQ732"/>
      <c r="AX732"/>
    </row>
    <row r="733" spans="18:50">
      <c r="R733" s="409"/>
      <c r="S733" s="44"/>
      <c r="T733" s="44"/>
      <c r="U733" s="44"/>
      <c r="V733" s="44"/>
      <c r="W733" s="44"/>
      <c r="X733" s="44"/>
      <c r="Y733" s="44"/>
      <c r="Z733" s="44"/>
      <c r="AA733" s="44"/>
      <c r="AB733" s="44"/>
      <c r="AC733" s="44"/>
      <c r="AD733" s="44"/>
      <c r="AP733"/>
      <c r="AQ733"/>
      <c r="AX733"/>
    </row>
    <row r="734" spans="18:50">
      <c r="R734" s="409"/>
      <c r="S734" s="44"/>
      <c r="T734" s="44"/>
      <c r="U734" s="44"/>
      <c r="V734" s="44"/>
      <c r="W734" s="44"/>
      <c r="X734" s="44"/>
      <c r="Y734" s="44"/>
      <c r="Z734" s="44"/>
      <c r="AA734" s="44"/>
      <c r="AB734" s="44"/>
      <c r="AC734" s="44"/>
      <c r="AD734" s="44"/>
      <c r="AP734"/>
      <c r="AQ734"/>
      <c r="AX734"/>
    </row>
    <row r="735" spans="18:50">
      <c r="R735" s="409"/>
      <c r="S735" s="44"/>
      <c r="T735" s="44"/>
      <c r="U735" s="44"/>
      <c r="V735" s="44"/>
      <c r="W735" s="44"/>
      <c r="X735" s="44"/>
      <c r="Y735" s="44"/>
      <c r="Z735" s="44"/>
      <c r="AA735" s="44"/>
      <c r="AB735" s="44"/>
      <c r="AC735" s="44"/>
      <c r="AD735" s="44"/>
      <c r="AP735"/>
      <c r="AQ735"/>
      <c r="AX735"/>
    </row>
    <row r="736" spans="18:50">
      <c r="R736" s="409"/>
      <c r="S736" s="44"/>
      <c r="T736" s="44"/>
      <c r="U736" s="44"/>
      <c r="V736" s="44"/>
      <c r="W736" s="44"/>
      <c r="X736" s="44"/>
      <c r="Y736" s="44"/>
      <c r="Z736" s="44"/>
      <c r="AA736" s="44"/>
      <c r="AB736" s="44"/>
      <c r="AC736" s="44"/>
      <c r="AD736" s="44"/>
      <c r="AP736"/>
      <c r="AQ736"/>
      <c r="AX736"/>
    </row>
    <row r="737" spans="18:50">
      <c r="R737" s="409"/>
      <c r="S737" s="44"/>
      <c r="T737" s="44"/>
      <c r="U737" s="44"/>
      <c r="V737" s="44"/>
      <c r="W737" s="44"/>
      <c r="X737" s="44"/>
      <c r="Y737" s="44"/>
      <c r="Z737" s="44"/>
      <c r="AA737" s="44"/>
      <c r="AB737" s="44"/>
      <c r="AC737" s="44"/>
      <c r="AD737" s="44"/>
      <c r="AP737"/>
      <c r="AQ737"/>
      <c r="AX737"/>
    </row>
    <row r="738" spans="18:50">
      <c r="R738" s="409"/>
      <c r="S738" s="44"/>
      <c r="T738" s="44"/>
      <c r="U738" s="44"/>
      <c r="V738" s="44"/>
      <c r="W738" s="44"/>
      <c r="X738" s="44"/>
      <c r="Y738" s="44"/>
      <c r="Z738" s="44"/>
      <c r="AA738" s="44"/>
      <c r="AB738" s="44"/>
      <c r="AC738" s="44"/>
      <c r="AD738" s="44"/>
      <c r="AP738"/>
      <c r="AQ738"/>
      <c r="AX738"/>
    </row>
    <row r="739" spans="18:50">
      <c r="R739" s="409"/>
      <c r="S739" s="44"/>
      <c r="T739" s="44"/>
      <c r="U739" s="44"/>
      <c r="V739" s="44"/>
      <c r="W739" s="44"/>
      <c r="X739" s="44"/>
      <c r="Y739" s="44"/>
      <c r="Z739" s="44"/>
      <c r="AA739" s="44"/>
      <c r="AB739" s="44"/>
      <c r="AC739" s="44"/>
      <c r="AD739" s="44"/>
      <c r="AP739"/>
      <c r="AQ739"/>
      <c r="AX739"/>
    </row>
    <row r="740" spans="18:50">
      <c r="R740" s="409"/>
      <c r="S740" s="44"/>
      <c r="T740" s="44"/>
      <c r="U740" s="44"/>
      <c r="V740" s="44"/>
      <c r="W740" s="44"/>
      <c r="X740" s="44"/>
      <c r="Y740" s="44"/>
      <c r="Z740" s="44"/>
      <c r="AA740" s="44"/>
      <c r="AB740" s="44"/>
      <c r="AC740" s="44"/>
      <c r="AD740" s="44"/>
      <c r="AP740"/>
      <c r="AQ740"/>
      <c r="AX740"/>
    </row>
    <row r="741" spans="18:50">
      <c r="R741" s="409"/>
      <c r="S741" s="44"/>
      <c r="T741" s="44"/>
      <c r="U741" s="44"/>
      <c r="V741" s="44"/>
      <c r="W741" s="44"/>
      <c r="X741" s="44"/>
      <c r="Y741" s="44"/>
      <c r="Z741" s="44"/>
      <c r="AA741" s="44"/>
      <c r="AB741" s="44"/>
      <c r="AC741" s="44"/>
      <c r="AD741" s="44"/>
      <c r="AP741"/>
      <c r="AQ741"/>
      <c r="AX741"/>
    </row>
    <row r="742" spans="18:50">
      <c r="R742" s="409"/>
      <c r="S742" s="44"/>
      <c r="T742" s="44"/>
      <c r="U742" s="44"/>
      <c r="V742" s="44"/>
      <c r="W742" s="44"/>
      <c r="X742" s="44"/>
      <c r="Y742" s="44"/>
      <c r="Z742" s="44"/>
      <c r="AA742" s="44"/>
      <c r="AB742" s="44"/>
      <c r="AC742" s="44"/>
      <c r="AD742" s="44"/>
      <c r="AP742"/>
      <c r="AQ742"/>
      <c r="AX742"/>
    </row>
    <row r="743" spans="18:50">
      <c r="R743" s="409"/>
      <c r="S743" s="44"/>
      <c r="T743" s="44"/>
      <c r="U743" s="44"/>
      <c r="V743" s="44"/>
      <c r="W743" s="44"/>
      <c r="X743" s="44"/>
      <c r="Y743" s="44"/>
      <c r="Z743" s="44"/>
      <c r="AA743" s="44"/>
      <c r="AB743" s="44"/>
      <c r="AC743" s="44"/>
      <c r="AD743" s="44"/>
      <c r="AP743"/>
      <c r="AQ743"/>
      <c r="AX743"/>
    </row>
    <row r="744" spans="18:50">
      <c r="R744" s="409"/>
      <c r="S744" s="44"/>
      <c r="T744" s="44"/>
      <c r="U744" s="44"/>
      <c r="V744" s="44"/>
      <c r="W744" s="44"/>
      <c r="X744" s="44"/>
      <c r="Y744" s="44"/>
      <c r="Z744" s="44"/>
      <c r="AA744" s="44"/>
      <c r="AB744" s="44"/>
      <c r="AC744" s="44"/>
      <c r="AD744" s="44"/>
      <c r="AP744"/>
      <c r="AQ744"/>
      <c r="AX744"/>
    </row>
    <row r="745" spans="18:50">
      <c r="R745" s="409"/>
      <c r="S745" s="44"/>
      <c r="T745" s="44"/>
      <c r="U745" s="44"/>
      <c r="V745" s="44"/>
      <c r="W745" s="44"/>
      <c r="X745" s="44"/>
      <c r="Y745" s="44"/>
      <c r="Z745" s="44"/>
      <c r="AA745" s="44"/>
      <c r="AB745" s="44"/>
      <c r="AC745" s="44"/>
      <c r="AD745" s="44"/>
      <c r="AP745"/>
      <c r="AQ745"/>
      <c r="AX745"/>
    </row>
    <row r="746" spans="18:50">
      <c r="R746" s="409"/>
      <c r="S746" s="44"/>
      <c r="T746" s="44"/>
      <c r="U746" s="44"/>
      <c r="V746" s="44"/>
      <c r="W746" s="44"/>
      <c r="X746" s="44"/>
      <c r="Y746" s="44"/>
      <c r="Z746" s="44"/>
      <c r="AA746" s="44"/>
      <c r="AB746" s="44"/>
      <c r="AC746" s="44"/>
      <c r="AD746" s="44"/>
      <c r="AP746"/>
      <c r="AQ746"/>
      <c r="AX746"/>
    </row>
    <row r="747" spans="18:50">
      <c r="R747" s="409"/>
      <c r="S747" s="44"/>
      <c r="T747" s="44"/>
      <c r="U747" s="44"/>
      <c r="V747" s="44"/>
      <c r="W747" s="44"/>
      <c r="X747" s="44"/>
      <c r="Y747" s="44"/>
      <c r="Z747" s="44"/>
      <c r="AA747" s="44"/>
      <c r="AB747" s="44"/>
      <c r="AC747" s="44"/>
      <c r="AD747" s="44"/>
      <c r="AP747"/>
      <c r="AQ747"/>
      <c r="AX747"/>
    </row>
    <row r="748" spans="18:50">
      <c r="R748" s="409"/>
      <c r="S748" s="44"/>
      <c r="T748" s="44"/>
      <c r="U748" s="44"/>
      <c r="V748" s="44"/>
      <c r="W748" s="44"/>
      <c r="X748" s="44"/>
      <c r="Y748" s="44"/>
      <c r="Z748" s="44"/>
      <c r="AA748" s="44"/>
      <c r="AB748" s="44"/>
      <c r="AC748" s="44"/>
      <c r="AD748" s="44"/>
      <c r="AP748"/>
      <c r="AQ748"/>
      <c r="AX748"/>
    </row>
    <row r="749" spans="18:50">
      <c r="R749" s="409"/>
      <c r="S749" s="44"/>
      <c r="T749" s="44"/>
      <c r="U749" s="44"/>
      <c r="V749" s="44"/>
      <c r="W749" s="44"/>
      <c r="X749" s="44"/>
      <c r="Y749" s="44"/>
      <c r="Z749" s="44"/>
      <c r="AA749" s="44"/>
      <c r="AB749" s="44"/>
      <c r="AC749" s="44"/>
      <c r="AD749" s="44"/>
      <c r="AP749"/>
      <c r="AQ749"/>
      <c r="AX749"/>
    </row>
    <row r="750" spans="18:50">
      <c r="R750" s="409"/>
      <c r="S750" s="44"/>
      <c r="T750" s="44"/>
      <c r="U750" s="44"/>
      <c r="V750" s="44"/>
      <c r="W750" s="44"/>
      <c r="X750" s="44"/>
      <c r="Y750" s="44"/>
      <c r="Z750" s="44"/>
      <c r="AA750" s="44"/>
      <c r="AB750" s="44"/>
      <c r="AC750" s="44"/>
      <c r="AD750" s="44"/>
      <c r="AP750"/>
      <c r="AQ750"/>
      <c r="AX750"/>
    </row>
    <row r="751" spans="18:50">
      <c r="R751" s="409"/>
      <c r="S751" s="44"/>
      <c r="T751" s="44"/>
      <c r="U751" s="44"/>
      <c r="V751" s="44"/>
      <c r="W751" s="44"/>
      <c r="X751" s="44"/>
      <c r="Y751" s="44"/>
      <c r="Z751" s="44"/>
      <c r="AA751" s="44"/>
      <c r="AB751" s="44"/>
      <c r="AC751" s="44"/>
      <c r="AD751" s="44"/>
      <c r="AP751"/>
      <c r="AQ751"/>
      <c r="AX751"/>
    </row>
    <row r="752" spans="18:50">
      <c r="R752" s="409"/>
      <c r="S752" s="44"/>
      <c r="T752" s="44"/>
      <c r="U752" s="44"/>
      <c r="V752" s="44"/>
      <c r="W752" s="44"/>
      <c r="X752" s="44"/>
      <c r="Y752" s="44"/>
      <c r="Z752" s="44"/>
      <c r="AA752" s="44"/>
      <c r="AB752" s="44"/>
      <c r="AC752" s="44"/>
      <c r="AD752" s="44"/>
      <c r="AP752"/>
      <c r="AQ752"/>
      <c r="AX752"/>
    </row>
    <row r="753" spans="18:50">
      <c r="R753" s="409"/>
      <c r="S753" s="44"/>
      <c r="T753" s="44"/>
      <c r="U753" s="44"/>
      <c r="V753" s="44"/>
      <c r="W753" s="44"/>
      <c r="X753" s="44"/>
      <c r="Y753" s="44"/>
      <c r="Z753" s="44"/>
      <c r="AA753" s="44"/>
      <c r="AB753" s="44"/>
      <c r="AC753" s="44"/>
      <c r="AD753" s="44"/>
      <c r="AP753"/>
      <c r="AQ753"/>
      <c r="AX753"/>
    </row>
    <row r="754" spans="18:50">
      <c r="R754" s="409"/>
      <c r="S754" s="44"/>
      <c r="T754" s="44"/>
      <c r="U754" s="44"/>
      <c r="V754" s="44"/>
      <c r="W754" s="44"/>
      <c r="X754" s="44"/>
      <c r="Y754" s="44"/>
      <c r="Z754" s="44"/>
      <c r="AA754" s="44"/>
      <c r="AB754" s="44"/>
      <c r="AC754" s="44"/>
      <c r="AD754" s="44"/>
      <c r="AP754"/>
      <c r="AQ754"/>
      <c r="AX754"/>
    </row>
    <row r="755" spans="18:50">
      <c r="R755" s="409"/>
      <c r="S755" s="44"/>
      <c r="T755" s="44"/>
      <c r="U755" s="44"/>
      <c r="V755" s="44"/>
      <c r="W755" s="44"/>
      <c r="X755" s="44"/>
      <c r="Y755" s="44"/>
      <c r="Z755" s="44"/>
      <c r="AA755" s="44"/>
      <c r="AB755" s="44"/>
      <c r="AC755" s="44"/>
      <c r="AD755" s="44"/>
      <c r="AP755"/>
      <c r="AQ755"/>
      <c r="AX755"/>
    </row>
    <row r="756" spans="18:50">
      <c r="R756" s="409"/>
      <c r="S756" s="44"/>
      <c r="T756" s="44"/>
      <c r="U756" s="44"/>
      <c r="V756" s="44"/>
      <c r="W756" s="44"/>
      <c r="X756" s="44"/>
      <c r="Y756" s="44"/>
      <c r="Z756" s="44"/>
      <c r="AA756" s="44"/>
      <c r="AB756" s="44"/>
      <c r="AC756" s="44"/>
      <c r="AD756" s="44"/>
      <c r="AP756"/>
      <c r="AQ756"/>
      <c r="AX756"/>
    </row>
    <row r="757" spans="18:50">
      <c r="R757" s="409"/>
      <c r="S757" s="44"/>
      <c r="T757" s="44"/>
      <c r="U757" s="44"/>
      <c r="V757" s="44"/>
      <c r="W757" s="44"/>
      <c r="X757" s="44"/>
      <c r="Y757" s="44"/>
      <c r="Z757" s="44"/>
      <c r="AA757" s="44"/>
      <c r="AB757" s="44"/>
      <c r="AC757" s="44"/>
      <c r="AD757" s="44"/>
      <c r="AP757"/>
      <c r="AQ757"/>
      <c r="AX757"/>
    </row>
    <row r="758" spans="18:50">
      <c r="R758" s="409"/>
      <c r="S758" s="44"/>
      <c r="T758" s="44"/>
      <c r="U758" s="44"/>
      <c r="V758" s="44"/>
      <c r="W758" s="44"/>
      <c r="X758" s="44"/>
      <c r="Y758" s="44"/>
      <c r="Z758" s="44"/>
      <c r="AA758" s="44"/>
      <c r="AB758" s="44"/>
      <c r="AC758" s="44"/>
      <c r="AD758" s="44"/>
      <c r="AP758"/>
      <c r="AQ758"/>
      <c r="AX758"/>
    </row>
    <row r="759" spans="18:50">
      <c r="R759" s="409"/>
      <c r="S759" s="44"/>
      <c r="T759" s="44"/>
      <c r="U759" s="44"/>
      <c r="V759" s="44"/>
      <c r="W759" s="44"/>
      <c r="X759" s="44"/>
      <c r="Y759" s="44"/>
      <c r="Z759" s="44"/>
      <c r="AA759" s="44"/>
      <c r="AB759" s="44"/>
      <c r="AC759" s="44"/>
      <c r="AD759" s="44"/>
      <c r="AP759"/>
      <c r="AQ759"/>
      <c r="AX759"/>
    </row>
    <row r="760" spans="18:50">
      <c r="R760" s="409"/>
      <c r="S760" s="44"/>
      <c r="T760" s="44"/>
      <c r="U760" s="44"/>
      <c r="V760" s="44"/>
      <c r="W760" s="44"/>
      <c r="X760" s="44"/>
      <c r="Y760" s="44"/>
      <c r="Z760" s="44"/>
      <c r="AA760" s="44"/>
      <c r="AB760" s="44"/>
      <c r="AC760" s="44"/>
      <c r="AD760" s="44"/>
      <c r="AP760"/>
      <c r="AQ760"/>
      <c r="AX760"/>
    </row>
    <row r="761" spans="18:50">
      <c r="R761" s="409"/>
      <c r="S761" s="44"/>
      <c r="T761" s="44"/>
      <c r="U761" s="44"/>
      <c r="V761" s="44"/>
      <c r="W761" s="44"/>
      <c r="X761" s="44"/>
      <c r="Y761" s="44"/>
      <c r="Z761" s="44"/>
      <c r="AA761" s="44"/>
      <c r="AB761" s="44"/>
      <c r="AC761" s="44"/>
      <c r="AD761" s="44"/>
      <c r="AP761"/>
      <c r="AQ761"/>
      <c r="AX761"/>
    </row>
    <row r="762" spans="18:50">
      <c r="R762" s="409"/>
      <c r="S762" s="44"/>
      <c r="T762" s="44"/>
      <c r="U762" s="44"/>
      <c r="V762" s="44"/>
      <c r="W762" s="44"/>
      <c r="X762" s="44"/>
      <c r="Y762" s="44"/>
      <c r="Z762" s="44"/>
      <c r="AA762" s="44"/>
      <c r="AB762" s="44"/>
      <c r="AC762" s="44"/>
      <c r="AD762" s="44"/>
      <c r="AP762"/>
      <c r="AQ762"/>
      <c r="AX762"/>
    </row>
    <row r="763" spans="18:50">
      <c r="R763" s="409"/>
      <c r="S763" s="44"/>
      <c r="T763" s="44"/>
      <c r="U763" s="44"/>
      <c r="V763" s="44"/>
      <c r="W763" s="44"/>
      <c r="X763" s="44"/>
      <c r="Y763" s="44"/>
      <c r="Z763" s="44"/>
      <c r="AA763" s="44"/>
      <c r="AB763" s="44"/>
      <c r="AC763" s="44"/>
      <c r="AD763" s="44"/>
      <c r="AP763"/>
      <c r="AQ763"/>
      <c r="AX763"/>
    </row>
    <row r="764" spans="18:50">
      <c r="R764" s="409"/>
      <c r="S764" s="44"/>
      <c r="T764" s="44"/>
      <c r="U764" s="44"/>
      <c r="V764" s="44"/>
      <c r="W764" s="44"/>
      <c r="X764" s="44"/>
      <c r="Y764" s="44"/>
      <c r="Z764" s="44"/>
      <c r="AA764" s="44"/>
      <c r="AB764" s="44"/>
      <c r="AC764" s="44"/>
      <c r="AD764" s="44"/>
      <c r="AP764"/>
      <c r="AQ764"/>
      <c r="AX764"/>
    </row>
    <row r="765" spans="18:50">
      <c r="R765" s="409"/>
      <c r="S765" s="44"/>
      <c r="T765" s="44"/>
      <c r="U765" s="44"/>
      <c r="V765" s="44"/>
      <c r="W765" s="44"/>
      <c r="X765" s="44"/>
      <c r="Y765" s="44"/>
      <c r="Z765" s="44"/>
      <c r="AA765" s="44"/>
      <c r="AB765" s="44"/>
      <c r="AC765" s="44"/>
      <c r="AD765" s="44"/>
      <c r="AP765"/>
      <c r="AQ765"/>
      <c r="AX765"/>
    </row>
    <row r="766" spans="18:50">
      <c r="R766" s="409"/>
      <c r="S766" s="44"/>
      <c r="T766" s="44"/>
      <c r="U766" s="44"/>
      <c r="V766" s="44"/>
      <c r="W766" s="44"/>
      <c r="X766" s="44"/>
      <c r="Y766" s="44"/>
      <c r="Z766" s="44"/>
      <c r="AA766" s="44"/>
      <c r="AB766" s="44"/>
      <c r="AC766" s="44"/>
      <c r="AD766" s="44"/>
      <c r="AP766"/>
      <c r="AQ766"/>
      <c r="AX766"/>
    </row>
    <row r="767" spans="18:50">
      <c r="R767" s="409"/>
      <c r="S767" s="44"/>
      <c r="T767" s="44"/>
      <c r="U767" s="44"/>
      <c r="V767" s="44"/>
      <c r="W767" s="44"/>
      <c r="X767" s="44"/>
      <c r="Y767" s="44"/>
      <c r="Z767" s="44"/>
      <c r="AA767" s="44"/>
      <c r="AB767" s="44"/>
      <c r="AC767" s="44"/>
      <c r="AD767" s="44"/>
      <c r="AP767"/>
      <c r="AQ767"/>
      <c r="AX767"/>
    </row>
    <row r="768" spans="18:50">
      <c r="R768" s="409"/>
      <c r="S768" s="44"/>
      <c r="T768" s="44"/>
      <c r="U768" s="44"/>
      <c r="V768" s="44"/>
      <c r="W768" s="44"/>
      <c r="X768" s="44"/>
      <c r="Y768" s="44"/>
      <c r="Z768" s="44"/>
      <c r="AA768" s="44"/>
      <c r="AB768" s="44"/>
      <c r="AC768" s="44"/>
      <c r="AD768" s="44"/>
      <c r="AP768"/>
      <c r="AQ768"/>
      <c r="AX768"/>
    </row>
    <row r="769" spans="18:50">
      <c r="R769" s="409"/>
      <c r="S769" s="44"/>
      <c r="T769" s="44"/>
      <c r="U769" s="44"/>
      <c r="V769" s="44"/>
      <c r="W769" s="44"/>
      <c r="X769" s="44"/>
      <c r="Y769" s="44"/>
      <c r="Z769" s="44"/>
      <c r="AA769" s="44"/>
      <c r="AB769" s="44"/>
      <c r="AC769" s="44"/>
      <c r="AD769" s="44"/>
      <c r="AP769"/>
      <c r="AQ769"/>
      <c r="AX769"/>
    </row>
    <row r="770" spans="18:50">
      <c r="R770" s="409"/>
      <c r="S770" s="44"/>
      <c r="T770" s="44"/>
      <c r="U770" s="44"/>
      <c r="V770" s="44"/>
      <c r="W770" s="44"/>
      <c r="X770" s="44"/>
      <c r="Y770" s="44"/>
      <c r="Z770" s="44"/>
      <c r="AA770" s="44"/>
      <c r="AB770" s="44"/>
      <c r="AC770" s="44"/>
      <c r="AD770" s="44"/>
      <c r="AP770"/>
      <c r="AQ770"/>
      <c r="AX770"/>
    </row>
    <row r="771" spans="18:50">
      <c r="R771" s="409"/>
      <c r="S771" s="44"/>
      <c r="T771" s="44"/>
      <c r="U771" s="44"/>
      <c r="V771" s="44"/>
      <c r="W771" s="44"/>
      <c r="X771" s="44"/>
      <c r="Y771" s="44"/>
      <c r="Z771" s="44"/>
      <c r="AA771" s="44"/>
      <c r="AB771" s="44"/>
      <c r="AC771" s="44"/>
      <c r="AD771" s="44"/>
      <c r="AP771"/>
      <c r="AQ771"/>
      <c r="AX771"/>
    </row>
    <row r="772" spans="18:50">
      <c r="R772" s="409"/>
      <c r="S772" s="44"/>
      <c r="T772" s="44"/>
      <c r="U772" s="44"/>
      <c r="V772" s="44"/>
      <c r="W772" s="44"/>
      <c r="X772" s="44"/>
      <c r="Y772" s="44"/>
      <c r="Z772" s="44"/>
      <c r="AA772" s="44"/>
      <c r="AB772" s="44"/>
      <c r="AC772" s="44"/>
      <c r="AD772" s="44"/>
      <c r="AP772"/>
      <c r="AQ772"/>
      <c r="AX772"/>
    </row>
    <row r="773" spans="18:50">
      <c r="R773" s="409"/>
      <c r="S773" s="44"/>
      <c r="T773" s="44"/>
      <c r="U773" s="44"/>
      <c r="V773" s="44"/>
      <c r="W773" s="44"/>
      <c r="X773" s="44"/>
      <c r="Y773" s="44"/>
      <c r="Z773" s="44"/>
      <c r="AA773" s="44"/>
      <c r="AB773" s="44"/>
      <c r="AC773" s="44"/>
      <c r="AD773" s="44"/>
      <c r="AP773"/>
      <c r="AQ773"/>
      <c r="AX773"/>
    </row>
    <row r="774" spans="18:50">
      <c r="R774" s="409"/>
      <c r="S774" s="44"/>
      <c r="T774" s="44"/>
      <c r="U774" s="44"/>
      <c r="V774" s="44"/>
      <c r="W774" s="44"/>
      <c r="X774" s="44"/>
      <c r="Y774" s="44"/>
      <c r="Z774" s="44"/>
      <c r="AA774" s="44"/>
      <c r="AB774" s="44"/>
      <c r="AC774" s="44"/>
      <c r="AD774" s="44"/>
      <c r="AP774"/>
      <c r="AQ774"/>
      <c r="AX774"/>
    </row>
    <row r="775" spans="18:50">
      <c r="R775" s="409"/>
      <c r="S775" s="44"/>
      <c r="T775" s="44"/>
      <c r="U775" s="44"/>
      <c r="V775" s="44"/>
      <c r="W775" s="44"/>
      <c r="X775" s="44"/>
      <c r="Y775" s="44"/>
      <c r="Z775" s="44"/>
      <c r="AA775" s="44"/>
      <c r="AB775" s="44"/>
      <c r="AC775" s="44"/>
      <c r="AD775" s="44"/>
      <c r="AP775"/>
      <c r="AQ775"/>
      <c r="AX775"/>
    </row>
    <row r="776" spans="18:50">
      <c r="R776" s="409"/>
      <c r="S776" s="44"/>
      <c r="T776" s="44"/>
      <c r="U776" s="44"/>
      <c r="V776" s="44"/>
      <c r="W776" s="44"/>
      <c r="X776" s="44"/>
      <c r="Y776" s="44"/>
      <c r="Z776" s="44"/>
      <c r="AA776" s="44"/>
      <c r="AB776" s="44"/>
      <c r="AC776" s="44"/>
      <c r="AD776" s="44"/>
      <c r="AP776"/>
      <c r="AQ776"/>
      <c r="AX776"/>
    </row>
    <row r="777" spans="18:50">
      <c r="R777" s="409"/>
      <c r="S777" s="44"/>
      <c r="T777" s="44"/>
      <c r="U777" s="44"/>
      <c r="V777" s="44"/>
      <c r="W777" s="44"/>
      <c r="X777" s="44"/>
      <c r="Y777" s="44"/>
      <c r="Z777" s="44"/>
      <c r="AA777" s="44"/>
      <c r="AB777" s="44"/>
      <c r="AC777" s="44"/>
      <c r="AD777" s="44"/>
      <c r="AP777"/>
      <c r="AQ777"/>
      <c r="AX777"/>
    </row>
    <row r="778" spans="18:50">
      <c r="R778" s="409"/>
      <c r="S778" s="44"/>
      <c r="T778" s="44"/>
      <c r="U778" s="44"/>
      <c r="V778" s="44"/>
      <c r="W778" s="44"/>
      <c r="X778" s="44"/>
      <c r="Y778" s="44"/>
      <c r="Z778" s="44"/>
      <c r="AA778" s="44"/>
      <c r="AB778" s="44"/>
      <c r="AC778" s="44"/>
      <c r="AD778" s="44"/>
      <c r="AP778"/>
      <c r="AQ778"/>
      <c r="AX778"/>
    </row>
    <row r="779" spans="18:50">
      <c r="R779" s="409"/>
      <c r="S779" s="44"/>
      <c r="T779" s="44"/>
      <c r="U779" s="44"/>
      <c r="V779" s="44"/>
      <c r="W779" s="44"/>
      <c r="X779" s="44"/>
      <c r="Y779" s="44"/>
      <c r="Z779" s="44"/>
      <c r="AA779" s="44"/>
      <c r="AB779" s="44"/>
      <c r="AC779" s="44"/>
      <c r="AD779" s="44"/>
      <c r="AP779"/>
      <c r="AQ779"/>
      <c r="AX779"/>
    </row>
    <row r="780" spans="18:50">
      <c r="R780" s="409"/>
      <c r="S780" s="44"/>
      <c r="T780" s="44"/>
      <c r="U780" s="44"/>
      <c r="V780" s="44"/>
      <c r="W780" s="44"/>
      <c r="X780" s="44"/>
      <c r="Y780" s="44"/>
      <c r="Z780" s="44"/>
      <c r="AA780" s="44"/>
      <c r="AB780" s="44"/>
      <c r="AC780" s="44"/>
      <c r="AD780" s="44"/>
      <c r="AP780"/>
      <c r="AQ780"/>
      <c r="AX780"/>
    </row>
    <row r="781" spans="18:50">
      <c r="R781" s="409"/>
      <c r="S781" s="44"/>
      <c r="T781" s="44"/>
      <c r="U781" s="44"/>
      <c r="V781" s="44"/>
      <c r="W781" s="44"/>
      <c r="X781" s="44"/>
      <c r="Y781" s="44"/>
      <c r="Z781" s="44"/>
      <c r="AA781" s="44"/>
      <c r="AB781" s="44"/>
      <c r="AC781" s="44"/>
      <c r="AD781" s="44"/>
      <c r="AP781"/>
      <c r="AQ781"/>
      <c r="AX781"/>
    </row>
    <row r="782" spans="18:50">
      <c r="R782" s="409"/>
      <c r="S782" s="44"/>
      <c r="T782" s="44"/>
      <c r="U782" s="44"/>
      <c r="V782" s="44"/>
      <c r="W782" s="44"/>
      <c r="X782" s="44"/>
      <c r="Y782" s="44"/>
      <c r="Z782" s="44"/>
      <c r="AA782" s="44"/>
      <c r="AB782" s="44"/>
      <c r="AC782" s="44"/>
      <c r="AD782" s="44"/>
      <c r="AP782"/>
      <c r="AQ782"/>
      <c r="AX782"/>
    </row>
    <row r="783" spans="18:50">
      <c r="R783" s="409"/>
      <c r="S783" s="44"/>
      <c r="T783" s="44"/>
      <c r="U783" s="44"/>
      <c r="V783" s="44"/>
      <c r="W783" s="44"/>
      <c r="X783" s="44"/>
      <c r="Y783" s="44"/>
      <c r="Z783" s="44"/>
      <c r="AA783" s="44"/>
      <c r="AB783" s="44"/>
      <c r="AC783" s="44"/>
      <c r="AD783" s="44"/>
      <c r="AP783"/>
      <c r="AQ783"/>
      <c r="AX783"/>
    </row>
    <row r="784" spans="18:50">
      <c r="R784" s="409"/>
      <c r="S784" s="44"/>
      <c r="T784" s="44"/>
      <c r="U784" s="44"/>
      <c r="V784" s="44"/>
      <c r="W784" s="44"/>
      <c r="X784" s="44"/>
      <c r="Y784" s="44"/>
      <c r="Z784" s="44"/>
      <c r="AA784" s="44"/>
      <c r="AB784" s="44"/>
      <c r="AC784" s="44"/>
      <c r="AD784" s="44"/>
      <c r="AP784"/>
      <c r="AQ784"/>
      <c r="AX784"/>
    </row>
    <row r="785" spans="18:50">
      <c r="R785" s="409"/>
      <c r="S785" s="44"/>
      <c r="T785" s="44"/>
      <c r="U785" s="44"/>
      <c r="V785" s="44"/>
      <c r="W785" s="44"/>
      <c r="X785" s="44"/>
      <c r="Y785" s="44"/>
      <c r="Z785" s="44"/>
      <c r="AA785" s="44"/>
      <c r="AB785" s="44"/>
      <c r="AC785" s="44"/>
      <c r="AD785" s="44"/>
      <c r="AP785"/>
      <c r="AQ785"/>
      <c r="AX785"/>
    </row>
    <row r="786" spans="18:50">
      <c r="R786" s="409"/>
      <c r="S786" s="44"/>
      <c r="T786" s="44"/>
      <c r="U786" s="44"/>
      <c r="V786" s="44"/>
      <c r="W786" s="44"/>
      <c r="X786" s="44"/>
      <c r="Y786" s="44"/>
      <c r="Z786" s="44"/>
      <c r="AA786" s="44"/>
      <c r="AB786" s="44"/>
      <c r="AC786" s="44"/>
      <c r="AD786" s="44"/>
      <c r="AP786"/>
      <c r="AQ786"/>
      <c r="AX786"/>
    </row>
    <row r="787" spans="18:50">
      <c r="R787" s="409"/>
      <c r="S787" s="44"/>
      <c r="T787" s="44"/>
      <c r="U787" s="44"/>
      <c r="V787" s="44"/>
      <c r="W787" s="44"/>
      <c r="X787" s="44"/>
      <c r="Y787" s="44"/>
      <c r="Z787" s="44"/>
      <c r="AA787" s="44"/>
      <c r="AB787" s="44"/>
      <c r="AC787" s="44"/>
      <c r="AD787" s="44"/>
      <c r="AP787"/>
      <c r="AQ787"/>
      <c r="AX787"/>
    </row>
    <row r="788" spans="18:50">
      <c r="R788" s="409"/>
      <c r="S788" s="44"/>
      <c r="T788" s="44"/>
      <c r="U788" s="44"/>
      <c r="V788" s="44"/>
      <c r="W788" s="44"/>
      <c r="X788" s="44"/>
      <c r="Y788" s="44"/>
      <c r="Z788" s="44"/>
      <c r="AA788" s="44"/>
      <c r="AB788" s="44"/>
      <c r="AC788" s="44"/>
      <c r="AD788" s="44"/>
      <c r="AP788"/>
      <c r="AQ788"/>
      <c r="AX788"/>
    </row>
    <row r="789" spans="18:50">
      <c r="R789" s="409"/>
      <c r="S789" s="44"/>
      <c r="T789" s="44"/>
      <c r="U789" s="44"/>
      <c r="V789" s="44"/>
      <c r="W789" s="44"/>
      <c r="X789" s="44"/>
      <c r="Y789" s="44"/>
      <c r="Z789" s="44"/>
      <c r="AA789" s="44"/>
      <c r="AB789" s="44"/>
      <c r="AC789" s="44"/>
      <c r="AD789" s="44"/>
      <c r="AP789"/>
      <c r="AQ789"/>
      <c r="AX789"/>
    </row>
    <row r="790" spans="18:50">
      <c r="R790" s="409"/>
      <c r="S790" s="44"/>
      <c r="T790" s="44"/>
      <c r="U790" s="44"/>
      <c r="V790" s="44"/>
      <c r="W790" s="44"/>
      <c r="X790" s="44"/>
      <c r="Y790" s="44"/>
      <c r="Z790" s="44"/>
      <c r="AA790" s="44"/>
      <c r="AB790" s="44"/>
      <c r="AC790" s="44"/>
      <c r="AD790" s="44"/>
      <c r="AP790"/>
      <c r="AQ790"/>
      <c r="AX790"/>
    </row>
    <row r="791" spans="18:50">
      <c r="R791" s="409"/>
      <c r="S791" s="44"/>
      <c r="T791" s="44"/>
      <c r="U791" s="44"/>
      <c r="V791" s="44"/>
      <c r="W791" s="44"/>
      <c r="X791" s="44"/>
      <c r="Y791" s="44"/>
      <c r="Z791" s="44"/>
      <c r="AA791" s="44"/>
      <c r="AB791" s="44"/>
      <c r="AC791" s="44"/>
      <c r="AD791" s="44"/>
      <c r="AP791"/>
      <c r="AQ791"/>
      <c r="AX791"/>
    </row>
    <row r="792" spans="18:50">
      <c r="R792" s="409"/>
      <c r="S792" s="44"/>
      <c r="T792" s="44"/>
      <c r="U792" s="44"/>
      <c r="V792" s="44"/>
      <c r="W792" s="44"/>
      <c r="X792" s="44"/>
      <c r="Y792" s="44"/>
      <c r="Z792" s="44"/>
      <c r="AA792" s="44"/>
      <c r="AB792" s="44"/>
      <c r="AC792" s="44"/>
      <c r="AD792" s="44"/>
      <c r="AP792"/>
      <c r="AQ792"/>
      <c r="AX792"/>
    </row>
    <row r="793" spans="18:50">
      <c r="R793" s="409"/>
      <c r="S793" s="44"/>
      <c r="T793" s="44"/>
      <c r="U793" s="44"/>
      <c r="V793" s="44"/>
      <c r="W793" s="44"/>
      <c r="X793" s="44"/>
      <c r="Y793" s="44"/>
      <c r="Z793" s="44"/>
      <c r="AA793" s="44"/>
      <c r="AB793" s="44"/>
      <c r="AC793" s="44"/>
      <c r="AD793" s="44"/>
      <c r="AP793"/>
      <c r="AQ793"/>
      <c r="AX793"/>
    </row>
    <row r="794" spans="18:50">
      <c r="R794" s="409"/>
      <c r="S794" s="44"/>
      <c r="T794" s="44"/>
      <c r="U794" s="44"/>
      <c r="V794" s="44"/>
      <c r="W794" s="44"/>
      <c r="X794" s="44"/>
      <c r="Y794" s="44"/>
      <c r="Z794" s="44"/>
      <c r="AA794" s="44"/>
      <c r="AB794" s="44"/>
      <c r="AC794" s="44"/>
      <c r="AD794" s="44"/>
      <c r="AP794"/>
      <c r="AQ794"/>
      <c r="AX794"/>
    </row>
    <row r="795" spans="18:50">
      <c r="R795" s="409"/>
      <c r="S795" s="44"/>
      <c r="T795" s="44"/>
      <c r="U795" s="44"/>
      <c r="V795" s="44"/>
      <c r="W795" s="44"/>
      <c r="X795" s="44"/>
      <c r="Y795" s="44"/>
      <c r="Z795" s="44"/>
      <c r="AA795" s="44"/>
      <c r="AB795" s="44"/>
      <c r="AC795" s="44"/>
      <c r="AD795" s="44"/>
      <c r="AP795"/>
      <c r="AQ795"/>
      <c r="AX795"/>
    </row>
    <row r="796" spans="18:50">
      <c r="R796" s="409"/>
      <c r="S796" s="44"/>
      <c r="T796" s="44"/>
      <c r="U796" s="44"/>
      <c r="V796" s="44"/>
      <c r="W796" s="44"/>
      <c r="X796" s="44"/>
      <c r="Y796" s="44"/>
      <c r="Z796" s="44"/>
      <c r="AA796" s="44"/>
      <c r="AB796" s="44"/>
      <c r="AC796" s="44"/>
      <c r="AD796" s="44"/>
      <c r="AP796"/>
      <c r="AQ796"/>
      <c r="AX796"/>
    </row>
    <row r="797" spans="18:50">
      <c r="R797" s="409"/>
      <c r="S797" s="44"/>
      <c r="T797" s="44"/>
      <c r="U797" s="44"/>
      <c r="V797" s="44"/>
      <c r="W797" s="44"/>
      <c r="X797" s="44"/>
      <c r="Y797" s="44"/>
      <c r="Z797" s="44"/>
      <c r="AA797" s="44"/>
      <c r="AB797" s="44"/>
      <c r="AC797" s="44"/>
      <c r="AD797" s="44"/>
      <c r="AP797"/>
      <c r="AQ797"/>
      <c r="AX797"/>
    </row>
    <row r="798" spans="18:50">
      <c r="R798" s="409"/>
      <c r="S798" s="44"/>
      <c r="T798" s="44"/>
      <c r="U798" s="44"/>
      <c r="V798" s="44"/>
      <c r="W798" s="44"/>
      <c r="X798" s="44"/>
      <c r="Y798" s="44"/>
      <c r="Z798" s="44"/>
      <c r="AA798" s="44"/>
      <c r="AB798" s="44"/>
      <c r="AC798" s="44"/>
      <c r="AD798" s="44"/>
      <c r="AP798"/>
      <c r="AQ798"/>
      <c r="AX798"/>
    </row>
    <row r="799" spans="18:50">
      <c r="R799" s="409"/>
      <c r="S799" s="44"/>
      <c r="T799" s="44"/>
      <c r="U799" s="44"/>
      <c r="V799" s="44"/>
      <c r="W799" s="44"/>
      <c r="X799" s="44"/>
      <c r="Y799" s="44"/>
      <c r="Z799" s="44"/>
      <c r="AA799" s="44"/>
      <c r="AB799" s="44"/>
      <c r="AC799" s="44"/>
      <c r="AD799" s="44"/>
      <c r="AP799"/>
      <c r="AQ799"/>
      <c r="AX799"/>
    </row>
    <row r="800" spans="18:50">
      <c r="R800" s="409"/>
      <c r="S800" s="44"/>
      <c r="T800" s="44"/>
      <c r="U800" s="44"/>
      <c r="V800" s="44"/>
      <c r="W800" s="44"/>
      <c r="X800" s="44"/>
      <c r="Y800" s="44"/>
      <c r="Z800" s="44"/>
      <c r="AA800" s="44"/>
      <c r="AB800" s="44"/>
      <c r="AC800" s="44"/>
      <c r="AD800" s="44"/>
      <c r="AP800"/>
      <c r="AQ800"/>
      <c r="AX800"/>
    </row>
    <row r="801" spans="18:50">
      <c r="R801" s="409"/>
      <c r="S801" s="44"/>
      <c r="T801" s="44"/>
      <c r="U801" s="44"/>
      <c r="V801" s="44"/>
      <c r="W801" s="44"/>
      <c r="X801" s="44"/>
      <c r="Y801" s="44"/>
      <c r="Z801" s="44"/>
      <c r="AA801" s="44"/>
      <c r="AB801" s="44"/>
      <c r="AC801" s="44"/>
      <c r="AD801" s="44"/>
      <c r="AP801"/>
      <c r="AQ801"/>
      <c r="AX801"/>
    </row>
    <row r="802" spans="18:50">
      <c r="R802" s="409"/>
      <c r="S802" s="44"/>
      <c r="T802" s="44"/>
      <c r="U802" s="44"/>
      <c r="V802" s="44"/>
      <c r="W802" s="44"/>
      <c r="X802" s="44"/>
      <c r="Y802" s="44"/>
      <c r="Z802" s="44"/>
      <c r="AA802" s="44"/>
      <c r="AB802" s="44"/>
      <c r="AC802" s="44"/>
      <c r="AD802" s="44"/>
      <c r="AP802"/>
      <c r="AQ802"/>
      <c r="AX802"/>
    </row>
    <row r="803" spans="18:50">
      <c r="R803" s="409"/>
      <c r="S803" s="44"/>
      <c r="T803" s="44"/>
      <c r="U803" s="44"/>
      <c r="V803" s="44"/>
      <c r="W803" s="44"/>
      <c r="X803" s="44"/>
      <c r="Y803" s="44"/>
      <c r="Z803" s="44"/>
      <c r="AA803" s="44"/>
      <c r="AB803" s="44"/>
      <c r="AC803" s="44"/>
      <c r="AD803" s="44"/>
      <c r="AP803"/>
      <c r="AQ803"/>
      <c r="AX803"/>
    </row>
    <row r="804" spans="18:50">
      <c r="R804" s="409"/>
      <c r="S804" s="44"/>
      <c r="T804" s="44"/>
      <c r="U804" s="44"/>
      <c r="V804" s="44"/>
      <c r="W804" s="44"/>
      <c r="X804" s="44"/>
      <c r="Y804" s="44"/>
      <c r="Z804" s="44"/>
      <c r="AA804" s="44"/>
      <c r="AB804" s="44"/>
      <c r="AC804" s="44"/>
      <c r="AD804" s="44"/>
      <c r="AP804"/>
      <c r="AQ804"/>
      <c r="AX804"/>
    </row>
    <row r="805" spans="18:50">
      <c r="R805" s="409"/>
      <c r="S805" s="44"/>
      <c r="T805" s="44"/>
      <c r="U805" s="44"/>
      <c r="V805" s="44"/>
      <c r="W805" s="44"/>
      <c r="X805" s="44"/>
      <c r="Y805" s="44"/>
      <c r="Z805" s="44"/>
      <c r="AA805" s="44"/>
      <c r="AB805" s="44"/>
      <c r="AC805" s="44"/>
      <c r="AD805" s="44"/>
      <c r="AP805"/>
      <c r="AQ805"/>
      <c r="AX805"/>
    </row>
    <row r="806" spans="18:50">
      <c r="R806" s="409"/>
      <c r="S806" s="44"/>
      <c r="T806" s="44"/>
      <c r="U806" s="44"/>
      <c r="V806" s="44"/>
      <c r="W806" s="44"/>
      <c r="X806" s="44"/>
      <c r="Y806" s="44"/>
      <c r="Z806" s="44"/>
      <c r="AA806" s="44"/>
      <c r="AB806" s="44"/>
      <c r="AC806" s="44"/>
      <c r="AD806" s="44"/>
      <c r="AP806"/>
      <c r="AQ806"/>
      <c r="AX806"/>
    </row>
    <row r="807" spans="18:50">
      <c r="R807" s="409"/>
      <c r="S807" s="44"/>
      <c r="T807" s="44"/>
      <c r="U807" s="44"/>
      <c r="V807" s="44"/>
      <c r="W807" s="44"/>
      <c r="X807" s="44"/>
      <c r="Y807" s="44"/>
      <c r="Z807" s="44"/>
      <c r="AA807" s="44"/>
      <c r="AB807" s="44"/>
      <c r="AC807" s="44"/>
      <c r="AD807" s="44"/>
      <c r="AP807"/>
      <c r="AQ807"/>
      <c r="AX807"/>
    </row>
    <row r="808" spans="18:50">
      <c r="R808" s="409"/>
      <c r="S808" s="44"/>
      <c r="T808" s="44"/>
      <c r="U808" s="44"/>
      <c r="V808" s="44"/>
      <c r="W808" s="44"/>
      <c r="X808" s="44"/>
      <c r="Y808" s="44"/>
      <c r="Z808" s="44"/>
      <c r="AA808" s="44"/>
      <c r="AB808" s="44"/>
      <c r="AC808" s="44"/>
      <c r="AD808" s="44"/>
      <c r="AP808"/>
      <c r="AQ808"/>
      <c r="AX808"/>
    </row>
    <row r="809" spans="18:50">
      <c r="R809" s="409"/>
      <c r="S809" s="44"/>
      <c r="T809" s="44"/>
      <c r="U809" s="44"/>
      <c r="V809" s="44"/>
      <c r="W809" s="44"/>
      <c r="X809" s="44"/>
      <c r="Y809" s="44"/>
      <c r="Z809" s="44"/>
      <c r="AA809" s="44"/>
      <c r="AB809" s="44"/>
      <c r="AC809" s="44"/>
      <c r="AD809" s="44"/>
      <c r="AP809"/>
      <c r="AQ809"/>
      <c r="AX809"/>
    </row>
    <row r="810" spans="18:50">
      <c r="R810" s="409"/>
      <c r="S810" s="44"/>
      <c r="T810" s="44"/>
      <c r="U810" s="44"/>
      <c r="V810" s="44"/>
      <c r="W810" s="44"/>
      <c r="X810" s="44"/>
      <c r="Y810" s="44"/>
      <c r="Z810" s="44"/>
      <c r="AA810" s="44"/>
      <c r="AB810" s="44"/>
      <c r="AC810" s="44"/>
      <c r="AD810" s="44"/>
      <c r="AP810"/>
      <c r="AQ810"/>
      <c r="AX810"/>
    </row>
    <row r="811" spans="18:50">
      <c r="R811" s="409"/>
      <c r="S811" s="44"/>
      <c r="T811" s="44"/>
      <c r="U811" s="44"/>
      <c r="V811" s="44"/>
      <c r="W811" s="44"/>
      <c r="X811" s="44"/>
      <c r="Y811" s="44"/>
      <c r="Z811" s="44"/>
      <c r="AA811" s="44"/>
      <c r="AB811" s="44"/>
      <c r="AC811" s="44"/>
      <c r="AD811" s="44"/>
      <c r="AP811"/>
      <c r="AQ811"/>
      <c r="AX811"/>
    </row>
    <row r="812" spans="18:50">
      <c r="R812" s="409"/>
      <c r="S812" s="44"/>
      <c r="T812" s="44"/>
      <c r="U812" s="44"/>
      <c r="V812" s="44"/>
      <c r="W812" s="44"/>
      <c r="X812" s="44"/>
      <c r="Y812" s="44"/>
      <c r="Z812" s="44"/>
      <c r="AA812" s="44"/>
      <c r="AB812" s="44"/>
      <c r="AC812" s="44"/>
      <c r="AD812" s="44"/>
      <c r="AP812"/>
      <c r="AQ812"/>
      <c r="AX812"/>
    </row>
    <row r="813" spans="18:50">
      <c r="R813" s="409"/>
      <c r="S813" s="44"/>
      <c r="T813" s="44"/>
      <c r="U813" s="44"/>
      <c r="V813" s="44"/>
      <c r="W813" s="44"/>
      <c r="X813" s="44"/>
      <c r="Y813" s="44"/>
      <c r="Z813" s="44"/>
      <c r="AA813" s="44"/>
      <c r="AB813" s="44"/>
      <c r="AC813" s="44"/>
      <c r="AD813" s="44"/>
      <c r="AP813"/>
      <c r="AQ813"/>
      <c r="AX813"/>
    </row>
    <row r="814" spans="18:50">
      <c r="R814" s="409"/>
      <c r="S814" s="44"/>
      <c r="T814" s="44"/>
      <c r="U814" s="44"/>
      <c r="V814" s="44"/>
      <c r="W814" s="44"/>
      <c r="X814" s="44"/>
      <c r="Y814" s="44"/>
      <c r="Z814" s="44"/>
      <c r="AA814" s="44"/>
      <c r="AB814" s="44"/>
      <c r="AC814" s="44"/>
      <c r="AD814" s="44"/>
      <c r="AP814"/>
      <c r="AQ814"/>
      <c r="AX814"/>
    </row>
    <row r="815" spans="18:50">
      <c r="R815" s="409"/>
      <c r="S815" s="44"/>
      <c r="T815" s="44"/>
      <c r="U815" s="44"/>
      <c r="V815" s="44"/>
      <c r="W815" s="44"/>
      <c r="X815" s="44"/>
      <c r="Y815" s="44"/>
      <c r="Z815" s="44"/>
      <c r="AA815" s="44"/>
      <c r="AB815" s="44"/>
      <c r="AC815" s="44"/>
      <c r="AD815" s="44"/>
      <c r="AP815"/>
      <c r="AQ815"/>
      <c r="AX815"/>
    </row>
    <row r="816" spans="18:50">
      <c r="R816" s="409"/>
      <c r="S816" s="44"/>
      <c r="T816" s="44"/>
      <c r="U816" s="44"/>
      <c r="V816" s="44"/>
      <c r="W816" s="44"/>
      <c r="X816" s="44"/>
      <c r="Y816" s="44"/>
      <c r="Z816" s="44"/>
      <c r="AA816" s="44"/>
      <c r="AB816" s="44"/>
      <c r="AC816" s="44"/>
      <c r="AD816" s="44"/>
      <c r="AP816"/>
      <c r="AQ816"/>
      <c r="AX816"/>
    </row>
    <row r="817" spans="18:50">
      <c r="R817" s="409"/>
      <c r="S817" s="44"/>
      <c r="T817" s="44"/>
      <c r="U817" s="44"/>
      <c r="V817" s="44"/>
      <c r="W817" s="44"/>
      <c r="X817" s="44"/>
      <c r="Y817" s="44"/>
      <c r="Z817" s="44"/>
      <c r="AA817" s="44"/>
      <c r="AB817" s="44"/>
      <c r="AC817" s="44"/>
      <c r="AD817" s="44"/>
      <c r="AP817"/>
      <c r="AQ817"/>
      <c r="AX817"/>
    </row>
    <row r="818" spans="18:50">
      <c r="R818" s="409"/>
      <c r="S818" s="44"/>
      <c r="T818" s="44"/>
      <c r="U818" s="44"/>
      <c r="V818" s="44"/>
      <c r="W818" s="44"/>
      <c r="X818" s="44"/>
      <c r="Y818" s="44"/>
      <c r="Z818" s="44"/>
      <c r="AA818" s="44"/>
      <c r="AB818" s="44"/>
      <c r="AC818" s="44"/>
      <c r="AD818" s="44"/>
      <c r="AP818"/>
      <c r="AQ818"/>
      <c r="AX818"/>
    </row>
    <row r="819" spans="18:50">
      <c r="R819" s="409"/>
      <c r="S819" s="44"/>
      <c r="T819" s="44"/>
      <c r="U819" s="44"/>
      <c r="V819" s="44"/>
      <c r="W819" s="44"/>
      <c r="X819" s="44"/>
      <c r="Y819" s="44"/>
      <c r="Z819" s="44"/>
      <c r="AA819" s="44"/>
      <c r="AB819" s="44"/>
      <c r="AC819" s="44"/>
      <c r="AD819" s="44"/>
      <c r="AP819"/>
      <c r="AQ819"/>
      <c r="AX819"/>
    </row>
    <row r="820" spans="18:50">
      <c r="R820" s="409"/>
      <c r="S820" s="44"/>
      <c r="T820" s="44"/>
      <c r="U820" s="44"/>
      <c r="V820" s="44"/>
      <c r="W820" s="44"/>
      <c r="X820" s="44"/>
      <c r="Y820" s="44"/>
      <c r="Z820" s="44"/>
      <c r="AA820" s="44"/>
      <c r="AB820" s="44"/>
      <c r="AC820" s="44"/>
      <c r="AD820" s="44"/>
      <c r="AP820"/>
      <c r="AQ820"/>
      <c r="AX820"/>
    </row>
    <row r="821" spans="18:50">
      <c r="R821" s="409"/>
      <c r="S821" s="44"/>
      <c r="T821" s="44"/>
      <c r="U821" s="44"/>
      <c r="V821" s="44"/>
      <c r="W821" s="44"/>
      <c r="X821" s="44"/>
      <c r="Y821" s="44"/>
      <c r="Z821" s="44"/>
      <c r="AA821" s="44"/>
      <c r="AB821" s="44"/>
      <c r="AC821" s="44"/>
      <c r="AD821" s="44"/>
      <c r="AP821"/>
      <c r="AQ821"/>
      <c r="AX821"/>
    </row>
    <row r="822" spans="18:50">
      <c r="R822" s="409"/>
      <c r="S822" s="44"/>
      <c r="T822" s="44"/>
      <c r="U822" s="44"/>
      <c r="V822" s="44"/>
      <c r="W822" s="44"/>
      <c r="X822" s="44"/>
      <c r="Y822" s="44"/>
      <c r="Z822" s="44"/>
      <c r="AA822" s="44"/>
      <c r="AB822" s="44"/>
      <c r="AC822" s="44"/>
      <c r="AD822" s="44"/>
      <c r="AP822"/>
      <c r="AQ822"/>
      <c r="AX822"/>
    </row>
    <row r="823" spans="18:50">
      <c r="R823" s="409"/>
      <c r="S823" s="44"/>
      <c r="T823" s="44"/>
      <c r="U823" s="44"/>
      <c r="V823" s="44"/>
      <c r="W823" s="44"/>
      <c r="X823" s="44"/>
      <c r="Y823" s="44"/>
      <c r="Z823" s="44"/>
      <c r="AA823" s="44"/>
      <c r="AB823" s="44"/>
      <c r="AC823" s="44"/>
      <c r="AD823" s="44"/>
      <c r="AP823"/>
      <c r="AQ823"/>
      <c r="AX823"/>
    </row>
    <row r="824" spans="18:50">
      <c r="R824" s="409"/>
      <c r="S824" s="44"/>
      <c r="T824" s="44"/>
      <c r="U824" s="44"/>
      <c r="V824" s="44"/>
      <c r="W824" s="44"/>
      <c r="X824" s="44"/>
      <c r="Y824" s="44"/>
      <c r="Z824" s="44"/>
      <c r="AA824" s="44"/>
      <c r="AB824" s="44"/>
      <c r="AC824" s="44"/>
      <c r="AD824" s="44"/>
      <c r="AP824"/>
      <c r="AQ824"/>
      <c r="AX824"/>
    </row>
    <row r="825" spans="18:50">
      <c r="R825" s="409"/>
      <c r="S825" s="44"/>
      <c r="T825" s="44"/>
      <c r="U825" s="44"/>
      <c r="V825" s="44"/>
      <c r="W825" s="44"/>
      <c r="X825" s="44"/>
      <c r="Y825" s="44"/>
      <c r="Z825" s="44"/>
      <c r="AA825" s="44"/>
      <c r="AB825" s="44"/>
      <c r="AC825" s="44"/>
      <c r="AD825" s="44"/>
      <c r="AP825"/>
      <c r="AQ825"/>
      <c r="AX825"/>
    </row>
    <row r="826" spans="18:50">
      <c r="R826" s="409"/>
      <c r="S826" s="44"/>
      <c r="T826" s="44"/>
      <c r="U826" s="44"/>
      <c r="V826" s="44"/>
      <c r="W826" s="44"/>
      <c r="X826" s="44"/>
      <c r="Y826" s="44"/>
      <c r="Z826" s="44"/>
      <c r="AA826" s="44"/>
      <c r="AB826" s="44"/>
      <c r="AC826" s="44"/>
      <c r="AD826" s="44"/>
      <c r="AP826"/>
      <c r="AQ826"/>
      <c r="AX826"/>
    </row>
    <row r="827" spans="18:50">
      <c r="R827" s="409"/>
      <c r="S827" s="44"/>
      <c r="T827" s="44"/>
      <c r="U827" s="44"/>
      <c r="V827" s="44"/>
      <c r="W827" s="44"/>
      <c r="X827" s="44"/>
      <c r="Y827" s="44"/>
      <c r="Z827" s="44"/>
      <c r="AA827" s="44"/>
      <c r="AB827" s="44"/>
      <c r="AC827" s="44"/>
      <c r="AD827" s="44"/>
      <c r="AP827"/>
      <c r="AQ827"/>
      <c r="AX827"/>
    </row>
    <row r="828" spans="18:50">
      <c r="R828" s="409"/>
      <c r="S828" s="44"/>
      <c r="T828" s="44"/>
      <c r="U828" s="44"/>
      <c r="V828" s="44"/>
      <c r="W828" s="44"/>
      <c r="X828" s="44"/>
      <c r="Y828" s="44"/>
      <c r="Z828" s="44"/>
      <c r="AA828" s="44"/>
      <c r="AB828" s="44"/>
      <c r="AC828" s="44"/>
      <c r="AD828" s="44"/>
      <c r="AP828"/>
      <c r="AQ828"/>
      <c r="AX828"/>
    </row>
    <row r="829" spans="18:50">
      <c r="R829" s="409"/>
      <c r="S829" s="44"/>
      <c r="T829" s="44"/>
      <c r="U829" s="44"/>
      <c r="V829" s="44"/>
      <c r="W829" s="44"/>
      <c r="X829" s="44"/>
      <c r="Y829" s="44"/>
      <c r="Z829" s="44"/>
      <c r="AA829" s="44"/>
      <c r="AB829" s="44"/>
      <c r="AC829" s="44"/>
      <c r="AD829" s="44"/>
      <c r="AP829"/>
      <c r="AQ829"/>
      <c r="AX829"/>
    </row>
    <row r="830" spans="18:50">
      <c r="R830" s="409"/>
      <c r="S830" s="44"/>
      <c r="T830" s="44"/>
      <c r="U830" s="44"/>
      <c r="V830" s="44"/>
      <c r="W830" s="44"/>
      <c r="X830" s="44"/>
      <c r="Y830" s="44"/>
      <c r="Z830" s="44"/>
      <c r="AA830" s="44"/>
      <c r="AB830" s="44"/>
      <c r="AC830" s="44"/>
      <c r="AD830" s="44"/>
      <c r="AP830"/>
      <c r="AQ830"/>
      <c r="AX830"/>
    </row>
    <row r="831" spans="18:50">
      <c r="R831" s="409"/>
      <c r="S831" s="44"/>
      <c r="T831" s="44"/>
      <c r="U831" s="44"/>
      <c r="V831" s="44"/>
      <c r="W831" s="44"/>
      <c r="X831" s="44"/>
      <c r="Y831" s="44"/>
      <c r="Z831" s="44"/>
      <c r="AA831" s="44"/>
      <c r="AB831" s="44"/>
      <c r="AC831" s="44"/>
      <c r="AD831" s="44"/>
      <c r="AP831"/>
      <c r="AQ831"/>
      <c r="AX831"/>
    </row>
    <row r="832" spans="18:50">
      <c r="R832" s="409"/>
      <c r="S832" s="44"/>
      <c r="T832" s="44"/>
      <c r="U832" s="44"/>
      <c r="V832" s="44"/>
      <c r="W832" s="44"/>
      <c r="X832" s="44"/>
      <c r="Y832" s="44"/>
      <c r="Z832" s="44"/>
      <c r="AA832" s="44"/>
      <c r="AB832" s="44"/>
      <c r="AC832" s="44"/>
      <c r="AD832" s="44"/>
      <c r="AP832"/>
      <c r="AQ832"/>
      <c r="AX832"/>
    </row>
    <row r="833" spans="18:50">
      <c r="R833" s="409"/>
      <c r="S833" s="44"/>
      <c r="T833" s="44"/>
      <c r="U833" s="44"/>
      <c r="V833" s="44"/>
      <c r="W833" s="44"/>
      <c r="X833" s="44"/>
      <c r="Y833" s="44"/>
      <c r="Z833" s="44"/>
      <c r="AA833" s="44"/>
      <c r="AB833" s="44"/>
      <c r="AC833" s="44"/>
      <c r="AD833" s="44"/>
      <c r="AP833"/>
      <c r="AQ833"/>
      <c r="AX833"/>
    </row>
    <row r="834" spans="18:50">
      <c r="R834" s="409"/>
      <c r="S834" s="44"/>
      <c r="T834" s="44"/>
      <c r="U834" s="44"/>
      <c r="V834" s="44"/>
      <c r="W834" s="44"/>
      <c r="X834" s="44"/>
      <c r="Y834" s="44"/>
      <c r="Z834" s="44"/>
      <c r="AA834" s="44"/>
      <c r="AB834" s="44"/>
      <c r="AC834" s="44"/>
      <c r="AD834" s="44"/>
      <c r="AP834"/>
      <c r="AQ834"/>
      <c r="AX834"/>
    </row>
    <row r="835" spans="18:50">
      <c r="R835" s="409"/>
      <c r="S835" s="44"/>
      <c r="T835" s="44"/>
      <c r="U835" s="44"/>
      <c r="V835" s="44"/>
      <c r="W835" s="44"/>
      <c r="X835" s="44"/>
      <c r="Y835" s="44"/>
      <c r="Z835" s="44"/>
      <c r="AA835" s="44"/>
      <c r="AB835" s="44"/>
      <c r="AC835" s="44"/>
      <c r="AD835" s="44"/>
      <c r="AP835"/>
      <c r="AQ835"/>
      <c r="AX835"/>
    </row>
    <row r="836" spans="18:50">
      <c r="R836" s="409"/>
      <c r="S836" s="44"/>
      <c r="T836" s="44"/>
      <c r="U836" s="44"/>
      <c r="V836" s="44"/>
      <c r="W836" s="44"/>
      <c r="X836" s="44"/>
      <c r="Y836" s="44"/>
      <c r="Z836" s="44"/>
      <c r="AA836" s="44"/>
      <c r="AB836" s="44"/>
      <c r="AC836" s="44"/>
      <c r="AD836" s="44"/>
      <c r="AP836"/>
      <c r="AQ836"/>
      <c r="AX836"/>
    </row>
    <row r="837" spans="18:50">
      <c r="R837" s="409"/>
      <c r="S837" s="44"/>
      <c r="T837" s="44"/>
      <c r="U837" s="44"/>
      <c r="V837" s="44"/>
      <c r="W837" s="44"/>
      <c r="X837" s="44"/>
      <c r="Y837" s="44"/>
      <c r="Z837" s="44"/>
      <c r="AA837" s="44"/>
      <c r="AB837" s="44"/>
      <c r="AC837" s="44"/>
      <c r="AD837" s="44"/>
      <c r="AP837"/>
      <c r="AQ837"/>
      <c r="AX837"/>
    </row>
    <row r="838" spans="18:50">
      <c r="R838" s="409"/>
      <c r="S838" s="44"/>
      <c r="T838" s="44"/>
      <c r="U838" s="44"/>
      <c r="V838" s="44"/>
      <c r="W838" s="44"/>
      <c r="X838" s="44"/>
      <c r="Y838" s="44"/>
      <c r="Z838" s="44"/>
      <c r="AA838" s="44"/>
      <c r="AB838" s="44"/>
      <c r="AC838" s="44"/>
      <c r="AD838" s="44"/>
      <c r="AP838"/>
      <c r="AQ838"/>
      <c r="AX838"/>
    </row>
    <row r="839" spans="18:50">
      <c r="R839" s="409"/>
      <c r="S839" s="44"/>
      <c r="T839" s="44"/>
      <c r="U839" s="44"/>
      <c r="V839" s="44"/>
      <c r="W839" s="44"/>
      <c r="X839" s="44"/>
      <c r="Y839" s="44"/>
      <c r="Z839" s="44"/>
      <c r="AA839" s="44"/>
      <c r="AB839" s="44"/>
      <c r="AC839" s="44"/>
      <c r="AD839" s="44"/>
      <c r="AP839"/>
      <c r="AQ839"/>
      <c r="AX839"/>
    </row>
    <row r="840" spans="18:50">
      <c r="R840" s="409"/>
      <c r="S840" s="44"/>
      <c r="T840" s="44"/>
      <c r="U840" s="44"/>
      <c r="V840" s="44"/>
      <c r="W840" s="44"/>
      <c r="X840" s="44"/>
      <c r="Y840" s="44"/>
      <c r="Z840" s="44"/>
      <c r="AA840" s="44"/>
      <c r="AB840" s="44"/>
      <c r="AC840" s="44"/>
      <c r="AD840" s="44"/>
      <c r="AP840"/>
      <c r="AQ840"/>
      <c r="AX840"/>
    </row>
    <row r="841" spans="18:50">
      <c r="R841" s="409"/>
      <c r="S841" s="44"/>
      <c r="T841" s="44"/>
      <c r="U841" s="44"/>
      <c r="V841" s="44"/>
      <c r="W841" s="44"/>
      <c r="X841" s="44"/>
      <c r="Y841" s="44"/>
      <c r="Z841" s="44"/>
      <c r="AA841" s="44"/>
      <c r="AB841" s="44"/>
      <c r="AC841" s="44"/>
      <c r="AD841" s="44"/>
      <c r="AP841"/>
      <c r="AQ841"/>
      <c r="AX841"/>
    </row>
    <row r="842" spans="18:50">
      <c r="R842" s="409"/>
      <c r="S842" s="44"/>
      <c r="T842" s="44"/>
      <c r="U842" s="44"/>
      <c r="V842" s="44"/>
      <c r="W842" s="44"/>
      <c r="X842" s="44"/>
      <c r="Y842" s="44"/>
      <c r="Z842" s="44"/>
      <c r="AA842" s="44"/>
      <c r="AB842" s="44"/>
      <c r="AC842" s="44"/>
      <c r="AD842" s="44"/>
      <c r="AP842"/>
      <c r="AQ842"/>
      <c r="AX842"/>
    </row>
    <row r="843" spans="18:50">
      <c r="R843" s="409"/>
      <c r="S843" s="44"/>
      <c r="T843" s="44"/>
      <c r="U843" s="44"/>
      <c r="V843" s="44"/>
      <c r="W843" s="44"/>
      <c r="X843" s="44"/>
      <c r="Y843" s="44"/>
      <c r="Z843" s="44"/>
      <c r="AA843" s="44"/>
      <c r="AB843" s="44"/>
      <c r="AC843" s="44"/>
      <c r="AD843" s="44"/>
      <c r="AP843"/>
      <c r="AQ843"/>
      <c r="AX843"/>
    </row>
    <row r="844" spans="18:50">
      <c r="R844" s="409"/>
      <c r="S844" s="44"/>
      <c r="T844" s="44"/>
      <c r="U844" s="44"/>
      <c r="V844" s="44"/>
      <c r="W844" s="44"/>
      <c r="X844" s="44"/>
      <c r="Y844" s="44"/>
      <c r="Z844" s="44"/>
      <c r="AA844" s="44"/>
      <c r="AB844" s="44"/>
      <c r="AC844" s="44"/>
      <c r="AD844" s="44"/>
      <c r="AP844"/>
      <c r="AQ844"/>
      <c r="AX844"/>
    </row>
    <row r="845" spans="18:50">
      <c r="R845" s="409"/>
      <c r="S845" s="44"/>
      <c r="T845" s="44"/>
      <c r="U845" s="44"/>
      <c r="V845" s="44"/>
      <c r="W845" s="44"/>
      <c r="X845" s="44"/>
      <c r="Y845" s="44"/>
      <c r="Z845" s="44"/>
      <c r="AA845" s="44"/>
      <c r="AB845" s="44"/>
      <c r="AC845" s="44"/>
      <c r="AD845" s="44"/>
      <c r="AP845"/>
      <c r="AQ845"/>
      <c r="AX845"/>
    </row>
    <row r="846" spans="18:50">
      <c r="R846" s="409"/>
      <c r="S846" s="44"/>
      <c r="T846" s="44"/>
      <c r="U846" s="44"/>
      <c r="V846" s="44"/>
      <c r="W846" s="44"/>
      <c r="X846" s="44"/>
      <c r="Y846" s="44"/>
      <c r="Z846" s="44"/>
      <c r="AA846" s="44"/>
      <c r="AB846" s="44"/>
      <c r="AC846" s="44"/>
      <c r="AD846" s="44"/>
      <c r="AP846"/>
      <c r="AQ846"/>
      <c r="AX846"/>
    </row>
    <row r="847" spans="18:50">
      <c r="R847" s="409"/>
      <c r="S847" s="44"/>
      <c r="T847" s="44"/>
      <c r="U847" s="44"/>
      <c r="V847" s="44"/>
      <c r="W847" s="44"/>
      <c r="X847" s="44"/>
      <c r="Y847" s="44"/>
      <c r="Z847" s="44"/>
      <c r="AA847" s="44"/>
      <c r="AB847" s="44"/>
      <c r="AC847" s="44"/>
      <c r="AD847" s="44"/>
      <c r="AP847"/>
      <c r="AQ847"/>
      <c r="AX847"/>
    </row>
    <row r="848" spans="18:50">
      <c r="R848" s="409"/>
      <c r="S848" s="44"/>
      <c r="T848" s="44"/>
      <c r="U848" s="44"/>
      <c r="V848" s="44"/>
      <c r="W848" s="44"/>
      <c r="X848" s="44"/>
      <c r="Y848" s="44"/>
      <c r="Z848" s="44"/>
      <c r="AA848" s="44"/>
      <c r="AB848" s="44"/>
      <c r="AC848" s="44"/>
      <c r="AD848" s="44"/>
      <c r="AP848"/>
      <c r="AQ848"/>
      <c r="AX848"/>
    </row>
    <row r="849" spans="18:50">
      <c r="R849" s="409"/>
      <c r="S849" s="44"/>
      <c r="T849" s="44"/>
      <c r="U849" s="44"/>
      <c r="V849" s="44"/>
      <c r="W849" s="44"/>
      <c r="X849" s="44"/>
      <c r="Y849" s="44"/>
      <c r="Z849" s="44"/>
      <c r="AA849" s="44"/>
      <c r="AB849" s="44"/>
      <c r="AC849" s="44"/>
      <c r="AD849" s="44"/>
      <c r="AP849"/>
      <c r="AQ849"/>
      <c r="AX849"/>
    </row>
    <row r="850" spans="18:50">
      <c r="R850" s="409"/>
      <c r="S850" s="44"/>
      <c r="T850" s="44"/>
      <c r="U850" s="44"/>
      <c r="V850" s="44"/>
      <c r="W850" s="44"/>
      <c r="X850" s="44"/>
      <c r="Y850" s="44"/>
      <c r="Z850" s="44"/>
      <c r="AA850" s="44"/>
      <c r="AB850" s="44"/>
      <c r="AC850" s="44"/>
      <c r="AD850" s="44"/>
      <c r="AP850"/>
      <c r="AQ850"/>
      <c r="AX850"/>
    </row>
    <row r="851" spans="18:50">
      <c r="R851" s="409"/>
      <c r="S851" s="44"/>
      <c r="T851" s="44"/>
      <c r="U851" s="44"/>
      <c r="V851" s="44"/>
      <c r="W851" s="44"/>
      <c r="X851" s="44"/>
      <c r="Y851" s="44"/>
      <c r="Z851" s="44"/>
      <c r="AA851" s="44"/>
      <c r="AB851" s="44"/>
      <c r="AC851" s="44"/>
      <c r="AD851" s="44"/>
      <c r="AP851"/>
      <c r="AQ851"/>
      <c r="AX851"/>
    </row>
    <row r="852" spans="18:50">
      <c r="R852" s="409"/>
      <c r="S852" s="44"/>
      <c r="T852" s="44"/>
      <c r="U852" s="44"/>
      <c r="V852" s="44"/>
      <c r="W852" s="44"/>
      <c r="X852" s="44"/>
      <c r="Y852" s="44"/>
      <c r="Z852" s="44"/>
      <c r="AA852" s="44"/>
      <c r="AB852" s="44"/>
      <c r="AC852" s="44"/>
      <c r="AD852" s="44"/>
      <c r="AP852"/>
      <c r="AQ852"/>
      <c r="AX852"/>
    </row>
    <row r="853" spans="18:50">
      <c r="R853" s="409"/>
      <c r="S853" s="44"/>
      <c r="T853" s="44"/>
      <c r="U853" s="44"/>
      <c r="V853" s="44"/>
      <c r="W853" s="44"/>
      <c r="X853" s="44"/>
      <c r="Y853" s="44"/>
      <c r="Z853" s="44"/>
      <c r="AA853" s="44"/>
      <c r="AB853" s="44"/>
      <c r="AC853" s="44"/>
      <c r="AD853" s="44"/>
      <c r="AP853"/>
      <c r="AQ853"/>
      <c r="AX853"/>
    </row>
    <row r="854" spans="18:50">
      <c r="R854" s="409"/>
      <c r="S854" s="44"/>
      <c r="T854" s="44"/>
      <c r="U854" s="44"/>
      <c r="V854" s="44"/>
      <c r="W854" s="44"/>
      <c r="X854" s="44"/>
      <c r="Y854" s="44"/>
      <c r="Z854" s="44"/>
      <c r="AA854" s="44"/>
      <c r="AB854" s="44"/>
      <c r="AC854" s="44"/>
      <c r="AD854" s="44"/>
      <c r="AP854"/>
      <c r="AQ854"/>
      <c r="AX854"/>
    </row>
    <row r="855" spans="18:50">
      <c r="R855" s="409"/>
      <c r="S855" s="44"/>
      <c r="T855" s="44"/>
      <c r="U855" s="44"/>
      <c r="V855" s="44"/>
      <c r="W855" s="44"/>
      <c r="X855" s="44"/>
      <c r="Y855" s="44"/>
      <c r="Z855" s="44"/>
      <c r="AA855" s="44"/>
      <c r="AB855" s="44"/>
      <c r="AC855" s="44"/>
      <c r="AD855" s="44"/>
      <c r="AP855"/>
      <c r="AQ855"/>
      <c r="AX855"/>
    </row>
    <row r="856" spans="18:50">
      <c r="R856" s="409"/>
      <c r="S856" s="44"/>
      <c r="T856" s="44"/>
      <c r="U856" s="44"/>
      <c r="V856" s="44"/>
      <c r="W856" s="44"/>
      <c r="X856" s="44"/>
      <c r="Y856" s="44"/>
      <c r="Z856" s="44"/>
      <c r="AA856" s="44"/>
      <c r="AB856" s="44"/>
      <c r="AC856" s="44"/>
      <c r="AD856" s="44"/>
      <c r="AP856"/>
      <c r="AQ856"/>
      <c r="AX856"/>
    </row>
    <row r="857" spans="18:50">
      <c r="R857" s="409"/>
      <c r="S857" s="44"/>
      <c r="T857" s="44"/>
      <c r="U857" s="44"/>
      <c r="V857" s="44"/>
      <c r="W857" s="44"/>
      <c r="X857" s="44"/>
      <c r="Y857" s="44"/>
      <c r="Z857" s="44"/>
      <c r="AA857" s="44"/>
      <c r="AB857" s="44"/>
      <c r="AC857" s="44"/>
      <c r="AD857" s="44"/>
      <c r="AP857"/>
      <c r="AQ857"/>
      <c r="AX857"/>
    </row>
    <row r="858" spans="18:50">
      <c r="R858" s="409"/>
      <c r="S858" s="44"/>
      <c r="T858" s="44"/>
      <c r="U858" s="44"/>
      <c r="V858" s="44"/>
      <c r="W858" s="44"/>
      <c r="X858" s="44"/>
      <c r="Y858" s="44"/>
      <c r="Z858" s="44"/>
      <c r="AA858" s="44"/>
      <c r="AB858" s="44"/>
      <c r="AC858" s="44"/>
      <c r="AD858" s="44"/>
      <c r="AP858"/>
      <c r="AQ858"/>
      <c r="AX858"/>
    </row>
    <row r="859" spans="18:50">
      <c r="R859" s="409"/>
      <c r="S859" s="44"/>
      <c r="T859" s="44"/>
      <c r="U859" s="44"/>
      <c r="V859" s="44"/>
      <c r="W859" s="44"/>
      <c r="X859" s="44"/>
      <c r="Y859" s="44"/>
      <c r="Z859" s="44"/>
      <c r="AA859" s="44"/>
      <c r="AB859" s="44"/>
      <c r="AC859" s="44"/>
      <c r="AD859" s="44"/>
      <c r="AP859"/>
      <c r="AQ859"/>
      <c r="AX859"/>
    </row>
    <row r="860" spans="18:50">
      <c r="R860" s="409"/>
      <c r="S860" s="44"/>
      <c r="T860" s="44"/>
      <c r="U860" s="44"/>
      <c r="V860" s="44"/>
      <c r="W860" s="44"/>
      <c r="X860" s="44"/>
      <c r="Y860" s="44"/>
      <c r="Z860" s="44"/>
      <c r="AA860" s="44"/>
      <c r="AB860" s="44"/>
      <c r="AC860" s="44"/>
      <c r="AD860" s="44"/>
      <c r="AP860"/>
      <c r="AQ860"/>
      <c r="AX860"/>
    </row>
    <row r="861" spans="18:50">
      <c r="R861" s="409"/>
      <c r="S861" s="44"/>
      <c r="T861" s="44"/>
      <c r="U861" s="44"/>
      <c r="V861" s="44"/>
      <c r="W861" s="44"/>
      <c r="X861" s="44"/>
      <c r="Y861" s="44"/>
      <c r="Z861" s="44"/>
      <c r="AA861" s="44"/>
      <c r="AB861" s="44"/>
      <c r="AC861" s="44"/>
      <c r="AD861" s="44"/>
      <c r="AP861"/>
      <c r="AQ861"/>
      <c r="AX861"/>
    </row>
    <row r="862" spans="18:50">
      <c r="R862" s="409"/>
      <c r="S862" s="44"/>
      <c r="T862" s="44"/>
      <c r="U862" s="44"/>
      <c r="V862" s="44"/>
      <c r="W862" s="44"/>
      <c r="X862" s="44"/>
      <c r="Y862" s="44"/>
      <c r="Z862" s="44"/>
      <c r="AA862" s="44"/>
      <c r="AB862" s="44"/>
      <c r="AC862" s="44"/>
      <c r="AD862" s="44"/>
      <c r="AP862"/>
      <c r="AQ862"/>
      <c r="AX862"/>
    </row>
    <row r="863" spans="18:50">
      <c r="R863" s="409"/>
      <c r="S863" s="44"/>
      <c r="T863" s="44"/>
      <c r="U863" s="44"/>
      <c r="V863" s="44"/>
      <c r="W863" s="44"/>
      <c r="X863" s="44"/>
      <c r="Y863" s="44"/>
      <c r="Z863" s="44"/>
      <c r="AA863" s="44"/>
      <c r="AB863" s="44"/>
      <c r="AC863" s="44"/>
      <c r="AD863" s="44"/>
      <c r="AP863"/>
      <c r="AQ863"/>
      <c r="AX863"/>
    </row>
    <row r="864" spans="18:50">
      <c r="R864" s="409"/>
      <c r="S864" s="44"/>
      <c r="T864" s="44"/>
      <c r="U864" s="44"/>
      <c r="V864" s="44"/>
      <c r="W864" s="44"/>
      <c r="X864" s="44"/>
      <c r="Y864" s="44"/>
      <c r="Z864" s="44"/>
      <c r="AA864" s="44"/>
      <c r="AB864" s="44"/>
      <c r="AC864" s="44"/>
      <c r="AD864" s="44"/>
      <c r="AP864"/>
      <c r="AQ864"/>
      <c r="AX864"/>
    </row>
    <row r="865" spans="18:50">
      <c r="R865" s="409"/>
      <c r="S865" s="44"/>
      <c r="T865" s="44"/>
      <c r="U865" s="44"/>
      <c r="V865" s="44"/>
      <c r="W865" s="44"/>
      <c r="X865" s="44"/>
      <c r="Y865" s="44"/>
      <c r="Z865" s="44"/>
      <c r="AA865" s="44"/>
      <c r="AB865" s="44"/>
      <c r="AC865" s="44"/>
      <c r="AD865" s="44"/>
      <c r="AP865"/>
      <c r="AQ865"/>
      <c r="AX865"/>
    </row>
    <row r="866" spans="18:50">
      <c r="R866" s="409"/>
      <c r="S866" s="44"/>
      <c r="T866" s="44"/>
      <c r="U866" s="44"/>
      <c r="V866" s="44"/>
      <c r="W866" s="44"/>
      <c r="X866" s="44"/>
      <c r="Y866" s="44"/>
      <c r="Z866" s="44"/>
      <c r="AA866" s="44"/>
      <c r="AB866" s="44"/>
      <c r="AC866" s="44"/>
      <c r="AD866" s="44"/>
      <c r="AP866"/>
      <c r="AQ866"/>
      <c r="AX866"/>
    </row>
    <row r="867" spans="18:50">
      <c r="R867" s="409"/>
      <c r="S867" s="44"/>
      <c r="T867" s="44"/>
      <c r="U867" s="44"/>
      <c r="V867" s="44"/>
      <c r="W867" s="44"/>
      <c r="X867" s="44"/>
      <c r="Y867" s="44"/>
      <c r="Z867" s="44"/>
      <c r="AA867" s="44"/>
      <c r="AB867" s="44"/>
      <c r="AC867" s="44"/>
      <c r="AD867" s="44"/>
      <c r="AP867"/>
      <c r="AQ867"/>
      <c r="AX867"/>
    </row>
    <row r="868" spans="18:50">
      <c r="R868" s="409"/>
      <c r="S868" s="44"/>
      <c r="T868" s="44"/>
      <c r="U868" s="44"/>
      <c r="V868" s="44"/>
      <c r="W868" s="44"/>
      <c r="X868" s="44"/>
      <c r="Y868" s="44"/>
      <c r="Z868" s="44"/>
      <c r="AA868" s="44"/>
      <c r="AB868" s="44"/>
      <c r="AC868" s="44"/>
      <c r="AD868" s="44"/>
      <c r="AP868"/>
      <c r="AQ868"/>
      <c r="AX868"/>
    </row>
    <row r="869" spans="18:50">
      <c r="R869" s="409"/>
      <c r="S869" s="44"/>
      <c r="T869" s="44"/>
      <c r="U869" s="44"/>
      <c r="V869" s="44"/>
      <c r="W869" s="44"/>
      <c r="X869" s="44"/>
      <c r="Y869" s="44"/>
      <c r="Z869" s="44"/>
      <c r="AA869" s="44"/>
      <c r="AB869" s="44"/>
      <c r="AC869" s="44"/>
      <c r="AD869" s="44"/>
      <c r="AP869"/>
      <c r="AQ869"/>
      <c r="AX869"/>
    </row>
    <row r="870" spans="18:50">
      <c r="R870" s="409"/>
      <c r="S870" s="44"/>
      <c r="T870" s="44"/>
      <c r="U870" s="44"/>
      <c r="V870" s="44"/>
      <c r="W870" s="44"/>
      <c r="X870" s="44"/>
      <c r="Y870" s="44"/>
      <c r="Z870" s="44"/>
      <c r="AA870" s="44"/>
      <c r="AB870" s="44"/>
      <c r="AC870" s="44"/>
      <c r="AD870" s="44"/>
      <c r="AP870"/>
      <c r="AQ870"/>
      <c r="AX870"/>
    </row>
    <row r="871" spans="18:50">
      <c r="R871" s="409"/>
      <c r="S871" s="44"/>
      <c r="T871" s="44"/>
      <c r="U871" s="44"/>
      <c r="V871" s="44"/>
      <c r="W871" s="44"/>
      <c r="X871" s="44"/>
      <c r="Y871" s="44"/>
      <c r="Z871" s="44"/>
      <c r="AA871" s="44"/>
      <c r="AB871" s="44"/>
      <c r="AC871" s="44"/>
      <c r="AD871" s="44"/>
      <c r="AP871"/>
      <c r="AQ871"/>
      <c r="AX871"/>
    </row>
    <row r="872" spans="18:50">
      <c r="R872" s="409"/>
      <c r="S872" s="44"/>
      <c r="T872" s="44"/>
      <c r="U872" s="44"/>
      <c r="V872" s="44"/>
      <c r="W872" s="44"/>
      <c r="X872" s="44"/>
      <c r="Y872" s="44"/>
      <c r="Z872" s="44"/>
      <c r="AA872" s="44"/>
      <c r="AB872" s="44"/>
      <c r="AC872" s="44"/>
      <c r="AD872" s="44"/>
      <c r="AP872"/>
      <c r="AQ872"/>
      <c r="AX872"/>
    </row>
    <row r="873" spans="18:50">
      <c r="R873" s="409"/>
      <c r="S873" s="44"/>
      <c r="T873" s="44"/>
      <c r="U873" s="44"/>
      <c r="V873" s="44"/>
      <c r="W873" s="44"/>
      <c r="X873" s="44"/>
      <c r="Y873" s="44"/>
      <c r="Z873" s="44"/>
      <c r="AA873" s="44"/>
      <c r="AB873" s="44"/>
      <c r="AC873" s="44"/>
      <c r="AD873" s="44"/>
      <c r="AP873"/>
      <c r="AQ873"/>
      <c r="AX873"/>
    </row>
    <row r="874" spans="18:50">
      <c r="R874" s="409"/>
      <c r="S874" s="44"/>
      <c r="T874" s="44"/>
      <c r="U874" s="44"/>
      <c r="V874" s="44"/>
      <c r="W874" s="44"/>
      <c r="X874" s="44"/>
      <c r="Y874" s="44"/>
      <c r="Z874" s="44"/>
      <c r="AA874" s="44"/>
      <c r="AB874" s="44"/>
      <c r="AC874" s="44"/>
      <c r="AD874" s="44"/>
      <c r="AP874"/>
      <c r="AQ874"/>
      <c r="AX874"/>
    </row>
    <row r="875" spans="18:50">
      <c r="R875" s="409"/>
      <c r="S875" s="44"/>
      <c r="T875" s="44"/>
      <c r="U875" s="44"/>
      <c r="V875" s="44"/>
      <c r="W875" s="44"/>
      <c r="X875" s="44"/>
      <c r="Y875" s="44"/>
      <c r="Z875" s="44"/>
      <c r="AA875" s="44"/>
      <c r="AB875" s="44"/>
      <c r="AC875" s="44"/>
      <c r="AD875" s="44"/>
      <c r="AP875"/>
      <c r="AQ875"/>
      <c r="AX875"/>
    </row>
    <row r="876" spans="18:50">
      <c r="R876" s="409"/>
      <c r="S876" s="44"/>
      <c r="T876" s="44"/>
      <c r="U876" s="44"/>
      <c r="V876" s="44"/>
      <c r="W876" s="44"/>
      <c r="X876" s="44"/>
      <c r="Y876" s="44"/>
      <c r="Z876" s="44"/>
      <c r="AA876" s="44"/>
      <c r="AB876" s="44"/>
      <c r="AC876" s="44"/>
      <c r="AD876" s="44"/>
      <c r="AP876"/>
      <c r="AQ876"/>
      <c r="AX876"/>
    </row>
    <row r="877" spans="18:50">
      <c r="R877" s="409"/>
      <c r="S877" s="44"/>
      <c r="T877" s="44"/>
      <c r="U877" s="44"/>
      <c r="V877" s="44"/>
      <c r="W877" s="44"/>
      <c r="X877" s="44"/>
      <c r="Y877" s="44"/>
      <c r="Z877" s="44"/>
      <c r="AA877" s="44"/>
      <c r="AB877" s="44"/>
      <c r="AC877" s="44"/>
      <c r="AD877" s="44"/>
      <c r="AP877"/>
      <c r="AQ877"/>
      <c r="AX877"/>
    </row>
    <row r="878" spans="18:50">
      <c r="R878" s="409"/>
      <c r="S878" s="44"/>
      <c r="T878" s="44"/>
      <c r="U878" s="44"/>
      <c r="V878" s="44"/>
      <c r="W878" s="44"/>
      <c r="X878" s="44"/>
      <c r="Y878" s="44"/>
      <c r="Z878" s="44"/>
      <c r="AA878" s="44"/>
      <c r="AB878" s="44"/>
      <c r="AC878" s="44"/>
      <c r="AD878" s="44"/>
      <c r="AP878"/>
      <c r="AQ878"/>
      <c r="AX878"/>
    </row>
    <row r="879" spans="18:50">
      <c r="R879" s="409"/>
      <c r="S879" s="44"/>
      <c r="T879" s="44"/>
      <c r="U879" s="44"/>
      <c r="V879" s="44"/>
      <c r="W879" s="44"/>
      <c r="X879" s="44"/>
      <c r="Y879" s="44"/>
      <c r="Z879" s="44"/>
      <c r="AA879" s="44"/>
      <c r="AB879" s="44"/>
      <c r="AC879" s="44"/>
      <c r="AD879" s="44"/>
      <c r="AP879"/>
      <c r="AQ879"/>
      <c r="AX879"/>
    </row>
    <row r="880" spans="18:50">
      <c r="R880" s="409"/>
      <c r="S880" s="44"/>
      <c r="T880" s="44"/>
      <c r="U880" s="44"/>
      <c r="V880" s="44"/>
      <c r="W880" s="44"/>
      <c r="X880" s="44"/>
      <c r="Y880" s="44"/>
      <c r="Z880" s="44"/>
      <c r="AA880" s="44"/>
      <c r="AB880" s="44"/>
      <c r="AC880" s="44"/>
      <c r="AD880" s="44"/>
      <c r="AP880"/>
      <c r="AQ880"/>
      <c r="AX880"/>
    </row>
    <row r="881" spans="18:50">
      <c r="R881" s="409"/>
      <c r="S881" s="44"/>
      <c r="T881" s="44"/>
      <c r="U881" s="44"/>
      <c r="V881" s="44"/>
      <c r="W881" s="44"/>
      <c r="X881" s="44"/>
      <c r="Y881" s="44"/>
      <c r="Z881" s="44"/>
      <c r="AA881" s="44"/>
      <c r="AB881" s="44"/>
      <c r="AC881" s="44"/>
      <c r="AD881" s="44"/>
      <c r="AP881"/>
      <c r="AQ881"/>
      <c r="AX881"/>
    </row>
    <row r="882" spans="18:50">
      <c r="R882" s="409"/>
      <c r="S882" s="44"/>
      <c r="T882" s="44"/>
      <c r="U882" s="44"/>
      <c r="V882" s="44"/>
      <c r="W882" s="44"/>
      <c r="X882" s="44"/>
      <c r="Y882" s="44"/>
      <c r="Z882" s="44"/>
      <c r="AA882" s="44"/>
      <c r="AB882" s="44"/>
      <c r="AC882" s="44"/>
      <c r="AD882" s="44"/>
      <c r="AP882"/>
      <c r="AQ882"/>
      <c r="AX882"/>
    </row>
    <row r="883" spans="18:50">
      <c r="R883" s="409"/>
      <c r="S883" s="44"/>
      <c r="T883" s="44"/>
      <c r="U883" s="44"/>
      <c r="V883" s="44"/>
      <c r="W883" s="44"/>
      <c r="X883" s="44"/>
      <c r="Y883" s="44"/>
      <c r="Z883" s="44"/>
      <c r="AA883" s="44"/>
      <c r="AB883" s="44"/>
      <c r="AC883" s="44"/>
      <c r="AD883" s="44"/>
      <c r="AP883"/>
      <c r="AQ883"/>
      <c r="AX883"/>
    </row>
    <row r="884" spans="18:50">
      <c r="R884" s="409"/>
      <c r="S884" s="44"/>
      <c r="T884" s="44"/>
      <c r="U884" s="44"/>
      <c r="V884" s="44"/>
      <c r="W884" s="44"/>
      <c r="X884" s="44"/>
      <c r="Y884" s="44"/>
      <c r="Z884" s="44"/>
      <c r="AA884" s="44"/>
      <c r="AB884" s="44"/>
      <c r="AC884" s="44"/>
      <c r="AD884" s="44"/>
      <c r="AP884"/>
      <c r="AQ884"/>
      <c r="AX884"/>
    </row>
    <row r="885" spans="18:50">
      <c r="R885" s="409"/>
      <c r="S885" s="44"/>
      <c r="T885" s="44"/>
      <c r="U885" s="44"/>
      <c r="V885" s="44"/>
      <c r="W885" s="44"/>
      <c r="X885" s="44"/>
      <c r="Y885" s="44"/>
      <c r="Z885" s="44"/>
      <c r="AA885" s="44"/>
      <c r="AB885" s="44"/>
      <c r="AC885" s="44"/>
      <c r="AD885" s="44"/>
      <c r="AP885"/>
      <c r="AQ885"/>
      <c r="AX885"/>
    </row>
    <row r="886" spans="18:50">
      <c r="R886" s="409"/>
      <c r="S886" s="44"/>
      <c r="T886" s="44"/>
      <c r="U886" s="44"/>
      <c r="V886" s="44"/>
      <c r="W886" s="44"/>
      <c r="X886" s="44"/>
      <c r="Y886" s="44"/>
      <c r="Z886" s="44"/>
      <c r="AA886" s="44"/>
      <c r="AB886" s="44"/>
      <c r="AC886" s="44"/>
      <c r="AD886" s="44"/>
      <c r="AP886"/>
      <c r="AQ886"/>
      <c r="AX886"/>
    </row>
    <row r="887" spans="18:50">
      <c r="R887" s="409"/>
      <c r="S887" s="44"/>
      <c r="T887" s="44"/>
      <c r="U887" s="44"/>
      <c r="V887" s="44"/>
      <c r="W887" s="44"/>
      <c r="X887" s="44"/>
      <c r="Y887" s="44"/>
      <c r="Z887" s="44"/>
      <c r="AA887" s="44"/>
      <c r="AB887" s="44"/>
      <c r="AC887" s="44"/>
      <c r="AD887" s="44"/>
      <c r="AP887"/>
      <c r="AQ887"/>
      <c r="AX887"/>
    </row>
    <row r="888" spans="18:50">
      <c r="R888" s="409"/>
      <c r="S888" s="44"/>
      <c r="T888" s="44"/>
      <c r="U888" s="44"/>
      <c r="V888" s="44"/>
      <c r="W888" s="44"/>
      <c r="X888" s="44"/>
      <c r="Y888" s="44"/>
      <c r="Z888" s="44"/>
      <c r="AA888" s="44"/>
      <c r="AB888" s="44"/>
      <c r="AC888" s="44"/>
      <c r="AD888" s="44"/>
      <c r="AP888"/>
      <c r="AQ888"/>
      <c r="AX888"/>
    </row>
    <row r="889" spans="18:50">
      <c r="R889" s="409"/>
      <c r="S889" s="44"/>
      <c r="T889" s="44"/>
      <c r="U889" s="44"/>
      <c r="V889" s="44"/>
      <c r="W889" s="44"/>
      <c r="X889" s="44"/>
      <c r="Y889" s="44"/>
      <c r="Z889" s="44"/>
      <c r="AA889" s="44"/>
      <c r="AB889" s="44"/>
      <c r="AC889" s="44"/>
      <c r="AD889" s="44"/>
      <c r="AP889"/>
      <c r="AQ889"/>
      <c r="AX889"/>
    </row>
    <row r="890" spans="18:50">
      <c r="R890" s="409"/>
      <c r="S890" s="44"/>
      <c r="T890" s="44"/>
      <c r="U890" s="44"/>
      <c r="V890" s="44"/>
      <c r="W890" s="44"/>
      <c r="X890" s="44"/>
      <c r="Y890" s="44"/>
      <c r="Z890" s="44"/>
      <c r="AA890" s="44"/>
      <c r="AB890" s="44"/>
      <c r="AC890" s="44"/>
      <c r="AD890" s="44"/>
      <c r="AP890"/>
      <c r="AQ890"/>
      <c r="AX890"/>
    </row>
    <row r="891" spans="18:50">
      <c r="R891" s="409"/>
      <c r="S891" s="44"/>
      <c r="T891" s="44"/>
      <c r="U891" s="44"/>
      <c r="V891" s="44"/>
      <c r="W891" s="44"/>
      <c r="X891" s="44"/>
      <c r="Y891" s="44"/>
      <c r="Z891" s="44"/>
      <c r="AA891" s="44"/>
      <c r="AB891" s="44"/>
      <c r="AC891" s="44"/>
      <c r="AD891" s="44"/>
      <c r="AP891"/>
      <c r="AQ891"/>
      <c r="AX891"/>
    </row>
    <row r="892" spans="18:50">
      <c r="R892" s="409"/>
      <c r="S892" s="44"/>
      <c r="T892" s="44"/>
      <c r="U892" s="44"/>
      <c r="V892" s="44"/>
      <c r="W892" s="44"/>
      <c r="X892" s="44"/>
      <c r="Y892" s="44"/>
      <c r="Z892" s="44"/>
      <c r="AA892" s="44"/>
      <c r="AB892" s="44"/>
      <c r="AC892" s="44"/>
      <c r="AD892" s="44"/>
      <c r="AP892"/>
      <c r="AQ892"/>
      <c r="AX892"/>
    </row>
    <row r="893" spans="18:50">
      <c r="R893" s="409"/>
      <c r="S893" s="44"/>
      <c r="T893" s="44"/>
      <c r="U893" s="44"/>
      <c r="V893" s="44"/>
      <c r="W893" s="44"/>
      <c r="X893" s="44"/>
      <c r="Y893" s="44"/>
      <c r="Z893" s="44"/>
      <c r="AA893" s="44"/>
      <c r="AB893" s="44"/>
      <c r="AC893" s="44"/>
      <c r="AD893" s="44"/>
      <c r="AP893"/>
      <c r="AQ893"/>
      <c r="AX893"/>
    </row>
    <row r="894" spans="18:50">
      <c r="R894" s="409"/>
      <c r="S894" s="44"/>
      <c r="T894" s="44"/>
      <c r="U894" s="44"/>
      <c r="V894" s="44"/>
      <c r="W894" s="44"/>
      <c r="X894" s="44"/>
      <c r="Y894" s="44"/>
      <c r="Z894" s="44"/>
      <c r="AA894" s="44"/>
      <c r="AB894" s="44"/>
      <c r="AC894" s="44"/>
      <c r="AD894" s="44"/>
      <c r="AP894"/>
      <c r="AQ894"/>
      <c r="AX894"/>
    </row>
    <row r="895" spans="18:50">
      <c r="R895" s="409"/>
      <c r="S895" s="44"/>
      <c r="T895" s="44"/>
      <c r="U895" s="44"/>
      <c r="V895" s="44"/>
      <c r="W895" s="44"/>
      <c r="X895" s="44"/>
      <c r="Y895" s="44"/>
      <c r="Z895" s="44"/>
      <c r="AA895" s="44"/>
      <c r="AB895" s="44"/>
      <c r="AC895" s="44"/>
      <c r="AD895" s="44"/>
      <c r="AP895"/>
      <c r="AQ895"/>
      <c r="AX895"/>
    </row>
    <row r="896" spans="18:50">
      <c r="R896" s="409"/>
      <c r="S896" s="44"/>
      <c r="T896" s="44"/>
      <c r="U896" s="44"/>
      <c r="V896" s="44"/>
      <c r="W896" s="44"/>
      <c r="X896" s="44"/>
      <c r="Y896" s="44"/>
      <c r="Z896" s="44"/>
      <c r="AA896" s="44"/>
      <c r="AB896" s="44"/>
      <c r="AC896" s="44"/>
      <c r="AD896" s="44"/>
      <c r="AP896"/>
      <c r="AQ896"/>
      <c r="AX896"/>
    </row>
    <row r="897" spans="18:50">
      <c r="R897" s="409"/>
      <c r="S897" s="44"/>
      <c r="T897" s="44"/>
      <c r="U897" s="44"/>
      <c r="V897" s="44"/>
      <c r="W897" s="44"/>
      <c r="X897" s="44"/>
      <c r="Y897" s="44"/>
      <c r="Z897" s="44"/>
      <c r="AA897" s="44"/>
      <c r="AB897" s="44"/>
      <c r="AC897" s="44"/>
      <c r="AD897" s="44"/>
      <c r="AP897"/>
      <c r="AQ897"/>
      <c r="AX897"/>
    </row>
    <row r="898" spans="18:50">
      <c r="R898" s="409"/>
      <c r="S898" s="44"/>
      <c r="T898" s="44"/>
      <c r="U898" s="44"/>
      <c r="V898" s="44"/>
      <c r="W898" s="44"/>
      <c r="X898" s="44"/>
      <c r="Y898" s="44"/>
      <c r="Z898" s="44"/>
      <c r="AA898" s="44"/>
      <c r="AB898" s="44"/>
      <c r="AC898" s="44"/>
      <c r="AD898" s="44"/>
      <c r="AP898"/>
      <c r="AQ898"/>
      <c r="AX898"/>
    </row>
    <row r="899" spans="18:50">
      <c r="R899" s="409"/>
      <c r="S899" s="44"/>
      <c r="T899" s="44"/>
      <c r="U899" s="44"/>
      <c r="V899" s="44"/>
      <c r="W899" s="44"/>
      <c r="X899" s="44"/>
      <c r="Y899" s="44"/>
      <c r="Z899" s="44"/>
      <c r="AA899" s="44"/>
      <c r="AB899" s="44"/>
      <c r="AC899" s="44"/>
      <c r="AD899" s="44"/>
      <c r="AP899"/>
      <c r="AQ899"/>
      <c r="AX899"/>
    </row>
    <row r="900" spans="18:50">
      <c r="R900" s="409"/>
      <c r="S900" s="44"/>
      <c r="T900" s="44"/>
      <c r="U900" s="44"/>
      <c r="V900" s="44"/>
      <c r="W900" s="44"/>
      <c r="X900" s="44"/>
      <c r="Y900" s="44"/>
      <c r="Z900" s="44"/>
      <c r="AA900" s="44"/>
      <c r="AB900" s="44"/>
      <c r="AC900" s="44"/>
      <c r="AD900" s="44"/>
      <c r="AP900"/>
      <c r="AQ900"/>
      <c r="AX900"/>
    </row>
    <row r="901" spans="18:50">
      <c r="R901" s="409"/>
      <c r="S901" s="44"/>
      <c r="T901" s="44"/>
      <c r="U901" s="44"/>
      <c r="V901" s="44"/>
      <c r="W901" s="44"/>
      <c r="X901" s="44"/>
      <c r="Y901" s="44"/>
      <c r="Z901" s="44"/>
      <c r="AA901" s="44"/>
      <c r="AB901" s="44"/>
      <c r="AC901" s="44"/>
      <c r="AD901" s="44"/>
      <c r="AP901"/>
      <c r="AQ901"/>
      <c r="AX901"/>
    </row>
    <row r="902" spans="18:50">
      <c r="R902" s="409"/>
      <c r="S902" s="44"/>
      <c r="T902" s="44"/>
      <c r="U902" s="44"/>
      <c r="V902" s="44"/>
      <c r="W902" s="44"/>
      <c r="X902" s="44"/>
      <c r="Y902" s="44"/>
      <c r="Z902" s="44"/>
      <c r="AA902" s="44"/>
      <c r="AB902" s="44"/>
      <c r="AC902" s="44"/>
      <c r="AD902" s="44"/>
      <c r="AP902"/>
      <c r="AQ902"/>
      <c r="AX902"/>
    </row>
    <row r="903" spans="18:50">
      <c r="R903" s="409"/>
      <c r="S903" s="44"/>
      <c r="T903" s="44"/>
      <c r="U903" s="44"/>
      <c r="V903" s="44"/>
      <c r="W903" s="44"/>
      <c r="X903" s="44"/>
      <c r="Y903" s="44"/>
      <c r="Z903" s="44"/>
      <c r="AA903" s="44"/>
      <c r="AB903" s="44"/>
      <c r="AC903" s="44"/>
      <c r="AD903" s="44"/>
      <c r="AP903"/>
      <c r="AQ903"/>
      <c r="AX903"/>
    </row>
    <row r="904" spans="18:50">
      <c r="R904" s="409"/>
      <c r="S904" s="44"/>
      <c r="T904" s="44"/>
      <c r="U904" s="44"/>
      <c r="V904" s="44"/>
      <c r="W904" s="44"/>
      <c r="X904" s="44"/>
      <c r="Y904" s="44"/>
      <c r="Z904" s="44"/>
      <c r="AA904" s="44"/>
      <c r="AB904" s="44"/>
      <c r="AC904" s="44"/>
      <c r="AD904" s="44"/>
      <c r="AP904"/>
      <c r="AQ904"/>
      <c r="AX904"/>
    </row>
    <row r="905" spans="18:50">
      <c r="R905" s="409"/>
      <c r="S905" s="44"/>
      <c r="T905" s="44"/>
      <c r="U905" s="44"/>
      <c r="V905" s="44"/>
      <c r="W905" s="44"/>
      <c r="X905" s="44"/>
      <c r="Y905" s="44"/>
      <c r="Z905" s="44"/>
      <c r="AA905" s="44"/>
      <c r="AB905" s="44"/>
      <c r="AC905" s="44"/>
      <c r="AD905" s="44"/>
      <c r="AP905"/>
      <c r="AQ905"/>
      <c r="AX905"/>
    </row>
    <row r="906" spans="18:50">
      <c r="R906" s="409"/>
      <c r="S906" s="44"/>
      <c r="T906" s="44"/>
      <c r="U906" s="44"/>
      <c r="V906" s="44"/>
      <c r="W906" s="44"/>
      <c r="X906" s="44"/>
      <c r="Y906" s="44"/>
      <c r="Z906" s="44"/>
      <c r="AA906" s="44"/>
      <c r="AB906" s="44"/>
      <c r="AC906" s="44"/>
      <c r="AD906" s="44"/>
      <c r="AP906"/>
      <c r="AQ906"/>
      <c r="AX906"/>
    </row>
    <row r="907" spans="18:50">
      <c r="R907" s="409"/>
      <c r="S907" s="44"/>
      <c r="T907" s="44"/>
      <c r="U907" s="44"/>
      <c r="V907" s="44"/>
      <c r="W907" s="44"/>
      <c r="X907" s="44"/>
      <c r="Y907" s="44"/>
      <c r="Z907" s="44"/>
      <c r="AA907" s="44"/>
      <c r="AB907" s="44"/>
      <c r="AC907" s="44"/>
      <c r="AD907" s="44"/>
      <c r="AP907"/>
      <c r="AQ907"/>
      <c r="AX907"/>
    </row>
    <row r="908" spans="18:50">
      <c r="R908" s="409"/>
      <c r="S908" s="44"/>
      <c r="T908" s="44"/>
      <c r="U908" s="44"/>
      <c r="V908" s="44"/>
      <c r="W908" s="44"/>
      <c r="X908" s="44"/>
      <c r="Y908" s="44"/>
      <c r="Z908" s="44"/>
      <c r="AA908" s="44"/>
      <c r="AB908" s="44"/>
      <c r="AC908" s="44"/>
      <c r="AD908" s="44"/>
      <c r="AP908"/>
      <c r="AQ908"/>
      <c r="AX908"/>
    </row>
    <row r="909" spans="18:50">
      <c r="R909" s="409"/>
      <c r="S909" s="44"/>
      <c r="T909" s="44"/>
      <c r="U909" s="44"/>
      <c r="V909" s="44"/>
      <c r="W909" s="44"/>
      <c r="X909" s="44"/>
      <c r="Y909" s="44"/>
      <c r="Z909" s="44"/>
      <c r="AA909" s="44"/>
      <c r="AB909" s="44"/>
      <c r="AC909" s="44"/>
      <c r="AD909" s="44"/>
      <c r="AP909"/>
      <c r="AQ909"/>
      <c r="AX909"/>
    </row>
    <row r="910" spans="18:50">
      <c r="R910" s="409"/>
      <c r="S910" s="44"/>
      <c r="T910" s="44"/>
      <c r="U910" s="44"/>
      <c r="V910" s="44"/>
      <c r="W910" s="44"/>
      <c r="X910" s="44"/>
      <c r="Y910" s="44"/>
      <c r="Z910" s="44"/>
      <c r="AA910" s="44"/>
      <c r="AB910" s="44"/>
      <c r="AC910" s="44"/>
      <c r="AD910" s="44"/>
      <c r="AP910"/>
      <c r="AQ910"/>
      <c r="AX910"/>
    </row>
    <row r="911" spans="18:50">
      <c r="R911" s="409"/>
      <c r="S911" s="44"/>
      <c r="T911" s="44"/>
      <c r="U911" s="44"/>
      <c r="V911" s="44"/>
      <c r="W911" s="44"/>
      <c r="X911" s="44"/>
      <c r="Y911" s="44"/>
      <c r="Z911" s="44"/>
      <c r="AA911" s="44"/>
      <c r="AB911" s="44"/>
      <c r="AC911" s="44"/>
      <c r="AD911" s="44"/>
      <c r="AP911"/>
      <c r="AQ911"/>
      <c r="AX911"/>
    </row>
    <row r="912" spans="18:50">
      <c r="R912" s="409"/>
      <c r="S912" s="44"/>
      <c r="T912" s="44"/>
      <c r="U912" s="44"/>
      <c r="V912" s="44"/>
      <c r="W912" s="44"/>
      <c r="X912" s="44"/>
      <c r="Y912" s="44"/>
      <c r="Z912" s="44"/>
      <c r="AA912" s="44"/>
      <c r="AB912" s="44"/>
      <c r="AC912" s="44"/>
      <c r="AD912" s="44"/>
      <c r="AP912"/>
      <c r="AQ912"/>
      <c r="AX912"/>
    </row>
    <row r="913" spans="18:50">
      <c r="R913" s="409"/>
      <c r="S913" s="44"/>
      <c r="T913" s="44"/>
      <c r="U913" s="44"/>
      <c r="V913" s="44"/>
      <c r="W913" s="44"/>
      <c r="X913" s="44"/>
      <c r="Y913" s="44"/>
      <c r="Z913" s="44"/>
      <c r="AA913" s="44"/>
      <c r="AB913" s="44"/>
      <c r="AC913" s="44"/>
      <c r="AD913" s="44"/>
      <c r="AP913"/>
      <c r="AQ913"/>
      <c r="AX913"/>
    </row>
    <row r="914" spans="18:50">
      <c r="R914" s="409"/>
      <c r="S914" s="44"/>
      <c r="T914" s="44"/>
      <c r="U914" s="44"/>
      <c r="V914" s="44"/>
      <c r="W914" s="44"/>
      <c r="X914" s="44"/>
      <c r="Y914" s="44"/>
      <c r="Z914" s="44"/>
      <c r="AA914" s="44"/>
      <c r="AB914" s="44"/>
      <c r="AC914" s="44"/>
      <c r="AD914" s="44"/>
      <c r="AP914"/>
      <c r="AQ914"/>
      <c r="AX914"/>
    </row>
    <row r="915" spans="18:50">
      <c r="R915" s="409"/>
      <c r="S915" s="44"/>
      <c r="T915" s="44"/>
      <c r="U915" s="44"/>
      <c r="V915" s="44"/>
      <c r="W915" s="44"/>
      <c r="X915" s="44"/>
      <c r="Y915" s="44"/>
      <c r="Z915" s="44"/>
      <c r="AA915" s="44"/>
      <c r="AB915" s="44"/>
      <c r="AC915" s="44"/>
      <c r="AD915" s="44"/>
      <c r="AP915"/>
      <c r="AQ915"/>
      <c r="AX915"/>
    </row>
    <row r="916" spans="18:50">
      <c r="R916" s="409"/>
      <c r="S916" s="44"/>
      <c r="T916" s="44"/>
      <c r="U916" s="44"/>
      <c r="V916" s="44"/>
      <c r="W916" s="44"/>
      <c r="X916" s="44"/>
      <c r="Y916" s="44"/>
      <c r="Z916" s="44"/>
      <c r="AA916" s="44"/>
      <c r="AB916" s="44"/>
      <c r="AC916" s="44"/>
      <c r="AD916" s="44"/>
      <c r="AP916"/>
      <c r="AQ916"/>
      <c r="AX916"/>
    </row>
    <row r="917" spans="18:50">
      <c r="R917" s="409"/>
      <c r="S917" s="44"/>
      <c r="T917" s="44"/>
      <c r="U917" s="44"/>
      <c r="V917" s="44"/>
      <c r="W917" s="44"/>
      <c r="X917" s="44"/>
      <c r="Y917" s="44"/>
      <c r="Z917" s="44"/>
      <c r="AA917" s="44"/>
      <c r="AB917" s="44"/>
      <c r="AC917" s="44"/>
      <c r="AD917" s="44"/>
      <c r="AP917"/>
      <c r="AQ917"/>
      <c r="AX917"/>
    </row>
    <row r="918" spans="18:50">
      <c r="R918" s="409"/>
      <c r="S918" s="44"/>
      <c r="T918" s="44"/>
      <c r="U918" s="44"/>
      <c r="V918" s="44"/>
      <c r="W918" s="44"/>
      <c r="X918" s="44"/>
      <c r="Y918" s="44"/>
      <c r="Z918" s="44"/>
      <c r="AA918" s="44"/>
      <c r="AB918" s="44"/>
      <c r="AC918" s="44"/>
      <c r="AD918" s="44"/>
      <c r="AP918"/>
      <c r="AQ918"/>
      <c r="AX918"/>
    </row>
    <row r="919" spans="18:50">
      <c r="R919" s="409"/>
      <c r="S919" s="44"/>
      <c r="T919" s="44"/>
      <c r="U919" s="44"/>
      <c r="V919" s="44"/>
      <c r="W919" s="44"/>
      <c r="X919" s="44"/>
      <c r="Y919" s="44"/>
      <c r="Z919" s="44"/>
      <c r="AA919" s="44"/>
      <c r="AB919" s="44"/>
      <c r="AC919" s="44"/>
      <c r="AD919" s="44"/>
      <c r="AP919"/>
      <c r="AQ919"/>
      <c r="AX919"/>
    </row>
    <row r="920" spans="18:50">
      <c r="R920" s="409"/>
      <c r="S920" s="44"/>
      <c r="T920" s="44"/>
      <c r="U920" s="44"/>
      <c r="V920" s="44"/>
      <c r="W920" s="44"/>
      <c r="X920" s="44"/>
      <c r="Y920" s="44"/>
      <c r="Z920" s="44"/>
      <c r="AA920" s="44"/>
      <c r="AB920" s="44"/>
      <c r="AC920" s="44"/>
      <c r="AD920" s="44"/>
      <c r="AP920"/>
      <c r="AQ920"/>
      <c r="AX920"/>
    </row>
    <row r="921" spans="18:50">
      <c r="R921" s="409"/>
      <c r="S921" s="44"/>
      <c r="T921" s="44"/>
      <c r="U921" s="44"/>
      <c r="V921" s="44"/>
      <c r="W921" s="44"/>
      <c r="X921" s="44"/>
      <c r="Y921" s="44"/>
      <c r="Z921" s="44"/>
      <c r="AA921" s="44"/>
      <c r="AB921" s="44"/>
      <c r="AC921" s="44"/>
      <c r="AD921" s="44"/>
      <c r="AP921"/>
      <c r="AQ921"/>
      <c r="AX921"/>
    </row>
    <row r="922" spans="18:50">
      <c r="R922" s="409"/>
      <c r="S922" s="44"/>
      <c r="T922" s="44"/>
      <c r="U922" s="44"/>
      <c r="V922" s="44"/>
      <c r="W922" s="44"/>
      <c r="X922" s="44"/>
      <c r="Y922" s="44"/>
      <c r="Z922" s="44"/>
      <c r="AA922" s="44"/>
      <c r="AB922" s="44"/>
      <c r="AC922" s="44"/>
      <c r="AD922" s="44"/>
      <c r="AP922"/>
      <c r="AQ922"/>
      <c r="AX922"/>
    </row>
    <row r="923" spans="18:50">
      <c r="R923" s="409"/>
      <c r="S923" s="44"/>
      <c r="T923" s="44"/>
      <c r="U923" s="44"/>
      <c r="V923" s="44"/>
      <c r="W923" s="44"/>
      <c r="X923" s="44"/>
      <c r="Y923" s="44"/>
      <c r="Z923" s="44"/>
      <c r="AA923" s="44"/>
      <c r="AB923" s="44"/>
      <c r="AC923" s="44"/>
      <c r="AD923" s="44"/>
      <c r="AP923"/>
      <c r="AQ923"/>
      <c r="AX923"/>
    </row>
    <row r="924" spans="18:50">
      <c r="R924" s="409"/>
      <c r="S924" s="44"/>
      <c r="T924" s="44"/>
      <c r="U924" s="44"/>
      <c r="V924" s="44"/>
      <c r="W924" s="44"/>
      <c r="X924" s="44"/>
      <c r="Y924" s="44"/>
      <c r="Z924" s="44"/>
      <c r="AA924" s="44"/>
      <c r="AB924" s="44"/>
      <c r="AC924" s="44"/>
      <c r="AD924" s="44"/>
      <c r="AP924"/>
      <c r="AQ924"/>
      <c r="AX924"/>
    </row>
    <row r="925" spans="18:50">
      <c r="R925" s="409"/>
      <c r="S925" s="44"/>
      <c r="T925" s="44"/>
      <c r="U925" s="44"/>
      <c r="V925" s="44"/>
      <c r="W925" s="44"/>
      <c r="X925" s="44"/>
      <c r="Y925" s="44"/>
      <c r="Z925" s="44"/>
      <c r="AA925" s="44"/>
      <c r="AB925" s="44"/>
      <c r="AC925" s="44"/>
      <c r="AD925" s="44"/>
      <c r="AP925"/>
      <c r="AQ925"/>
      <c r="AX925"/>
    </row>
    <row r="926" spans="18:50">
      <c r="R926" s="409"/>
      <c r="S926" s="44"/>
      <c r="T926" s="44"/>
      <c r="U926" s="44"/>
      <c r="V926" s="44"/>
      <c r="W926" s="44"/>
      <c r="X926" s="44"/>
      <c r="Y926" s="44"/>
      <c r="Z926" s="44"/>
      <c r="AA926" s="44"/>
      <c r="AB926" s="44"/>
      <c r="AC926" s="44"/>
      <c r="AD926" s="44"/>
      <c r="AP926"/>
      <c r="AQ926"/>
      <c r="AX926"/>
    </row>
    <row r="927" spans="18:50">
      <c r="R927" s="409"/>
      <c r="S927" s="44"/>
      <c r="T927" s="44"/>
      <c r="U927" s="44"/>
      <c r="V927" s="44"/>
      <c r="W927" s="44"/>
      <c r="X927" s="44"/>
      <c r="Y927" s="44"/>
      <c r="Z927" s="44"/>
      <c r="AA927" s="44"/>
      <c r="AB927" s="44"/>
      <c r="AC927" s="44"/>
      <c r="AD927" s="44"/>
      <c r="AP927"/>
      <c r="AQ927"/>
      <c r="AX927"/>
    </row>
    <row r="928" spans="18:50">
      <c r="R928" s="409"/>
      <c r="S928" s="44"/>
      <c r="T928" s="44"/>
      <c r="U928" s="44"/>
      <c r="V928" s="44"/>
      <c r="W928" s="44"/>
      <c r="X928" s="44"/>
      <c r="Y928" s="44"/>
      <c r="Z928" s="44"/>
      <c r="AA928" s="44"/>
      <c r="AB928" s="44"/>
      <c r="AC928" s="44"/>
      <c r="AD928" s="44"/>
      <c r="AP928"/>
      <c r="AQ928"/>
      <c r="AX928"/>
    </row>
    <row r="929" spans="18:50">
      <c r="R929" s="409"/>
      <c r="S929" s="44"/>
      <c r="T929" s="44"/>
      <c r="U929" s="44"/>
      <c r="V929" s="44"/>
      <c r="W929" s="44"/>
      <c r="X929" s="44"/>
      <c r="Y929" s="44"/>
      <c r="Z929" s="44"/>
      <c r="AA929" s="44"/>
      <c r="AB929" s="44"/>
      <c r="AC929" s="44"/>
      <c r="AD929" s="44"/>
      <c r="AP929"/>
      <c r="AQ929"/>
      <c r="AX929"/>
    </row>
    <row r="930" spans="18:50">
      <c r="R930" s="409"/>
      <c r="S930" s="44"/>
      <c r="T930" s="44"/>
      <c r="U930" s="44"/>
      <c r="V930" s="44"/>
      <c r="W930" s="44"/>
      <c r="X930" s="44"/>
      <c r="Y930" s="44"/>
      <c r="Z930" s="44"/>
      <c r="AA930" s="44"/>
      <c r="AB930" s="44"/>
      <c r="AC930" s="44"/>
      <c r="AD930" s="44"/>
      <c r="AP930"/>
      <c r="AQ930"/>
      <c r="AX930"/>
    </row>
    <row r="931" spans="18:50">
      <c r="R931" s="409"/>
      <c r="S931" s="44"/>
      <c r="T931" s="44"/>
      <c r="U931" s="44"/>
      <c r="V931" s="44"/>
      <c r="W931" s="44"/>
      <c r="X931" s="44"/>
      <c r="Y931" s="44"/>
      <c r="Z931" s="44"/>
      <c r="AA931" s="44"/>
      <c r="AB931" s="44"/>
      <c r="AC931" s="44"/>
      <c r="AD931" s="44"/>
      <c r="AP931"/>
      <c r="AQ931"/>
      <c r="AX931"/>
    </row>
    <row r="932" spans="18:50">
      <c r="R932" s="409"/>
      <c r="S932" s="44"/>
      <c r="T932" s="44"/>
      <c r="U932" s="44"/>
      <c r="V932" s="44"/>
      <c r="W932" s="44"/>
      <c r="X932" s="44"/>
      <c r="Y932" s="44"/>
      <c r="Z932" s="44"/>
      <c r="AA932" s="44"/>
      <c r="AB932" s="44"/>
      <c r="AC932" s="44"/>
      <c r="AD932" s="44"/>
      <c r="AP932"/>
      <c r="AQ932"/>
      <c r="AX932"/>
    </row>
    <row r="933" spans="18:50">
      <c r="R933" s="409"/>
      <c r="S933" s="44"/>
      <c r="T933" s="44"/>
      <c r="U933" s="44"/>
      <c r="V933" s="44"/>
      <c r="W933" s="44"/>
      <c r="X933" s="44"/>
      <c r="Y933" s="44"/>
      <c r="Z933" s="44"/>
      <c r="AA933" s="44"/>
      <c r="AB933" s="44"/>
      <c r="AC933" s="44"/>
      <c r="AD933" s="44"/>
      <c r="AP933"/>
      <c r="AQ933"/>
      <c r="AX933"/>
    </row>
    <row r="934" spans="18:50">
      <c r="R934" s="409"/>
      <c r="S934" s="44"/>
      <c r="T934" s="44"/>
      <c r="U934" s="44"/>
      <c r="V934" s="44"/>
      <c r="W934" s="44"/>
      <c r="X934" s="44"/>
      <c r="Y934" s="44"/>
      <c r="Z934" s="44"/>
      <c r="AA934" s="44"/>
      <c r="AB934" s="44"/>
      <c r="AC934" s="44"/>
      <c r="AD934" s="44"/>
      <c r="AP934"/>
      <c r="AQ934"/>
      <c r="AX934"/>
    </row>
    <row r="935" spans="18:50">
      <c r="R935" s="409"/>
      <c r="S935" s="44"/>
      <c r="T935" s="44"/>
      <c r="U935" s="44"/>
      <c r="V935" s="44"/>
      <c r="W935" s="44"/>
      <c r="X935" s="44"/>
      <c r="Y935" s="44"/>
      <c r="Z935" s="44"/>
      <c r="AA935" s="44"/>
      <c r="AB935" s="44"/>
      <c r="AC935" s="44"/>
      <c r="AD935" s="44"/>
      <c r="AP935"/>
      <c r="AQ935"/>
      <c r="AX935"/>
    </row>
    <row r="936" spans="18:50">
      <c r="R936" s="409"/>
      <c r="S936" s="44"/>
      <c r="T936" s="44"/>
      <c r="U936" s="44"/>
      <c r="V936" s="44"/>
      <c r="W936" s="44"/>
      <c r="X936" s="44"/>
      <c r="Y936" s="44"/>
      <c r="Z936" s="44"/>
      <c r="AA936" s="44"/>
      <c r="AB936" s="44"/>
      <c r="AC936" s="44"/>
      <c r="AD936" s="44"/>
      <c r="AP936"/>
      <c r="AQ936"/>
      <c r="AX936"/>
    </row>
    <row r="937" spans="18:50">
      <c r="R937" s="409"/>
      <c r="S937" s="44"/>
      <c r="T937" s="44"/>
      <c r="U937" s="44"/>
      <c r="V937" s="44"/>
      <c r="W937" s="44"/>
      <c r="X937" s="44"/>
      <c r="Y937" s="44"/>
      <c r="Z937" s="44"/>
      <c r="AA937" s="44"/>
      <c r="AB937" s="44"/>
      <c r="AC937" s="44"/>
      <c r="AD937" s="44"/>
      <c r="AP937"/>
      <c r="AQ937"/>
      <c r="AX937"/>
    </row>
    <row r="938" spans="18:50">
      <c r="R938" s="409"/>
      <c r="S938" s="44"/>
      <c r="T938" s="44"/>
      <c r="U938" s="44"/>
      <c r="V938" s="44"/>
      <c r="W938" s="44"/>
      <c r="X938" s="44"/>
      <c r="Y938" s="44"/>
      <c r="Z938" s="44"/>
      <c r="AA938" s="44"/>
      <c r="AB938" s="44"/>
      <c r="AC938" s="44"/>
      <c r="AD938" s="44"/>
      <c r="AP938"/>
      <c r="AQ938"/>
      <c r="AX938"/>
    </row>
    <row r="939" spans="18:50">
      <c r="R939" s="409"/>
      <c r="S939" s="44"/>
      <c r="T939" s="44"/>
      <c r="U939" s="44"/>
      <c r="V939" s="44"/>
      <c r="W939" s="44"/>
      <c r="X939" s="44"/>
      <c r="Y939" s="44"/>
      <c r="Z939" s="44"/>
      <c r="AA939" s="44"/>
      <c r="AB939" s="44"/>
      <c r="AC939" s="44"/>
      <c r="AD939" s="44"/>
      <c r="AP939"/>
      <c r="AQ939"/>
      <c r="AX939"/>
    </row>
    <row r="940" spans="18:50">
      <c r="R940" s="409"/>
      <c r="S940" s="44"/>
      <c r="T940" s="44"/>
      <c r="U940" s="44"/>
      <c r="V940" s="44"/>
      <c r="W940" s="44"/>
      <c r="X940" s="44"/>
      <c r="Y940" s="44"/>
      <c r="Z940" s="44"/>
      <c r="AA940" s="44"/>
      <c r="AB940" s="44"/>
      <c r="AC940" s="44"/>
      <c r="AD940" s="44"/>
      <c r="AP940"/>
      <c r="AQ940"/>
      <c r="AX940"/>
    </row>
    <row r="941" spans="18:50">
      <c r="R941" s="409"/>
      <c r="S941" s="44"/>
      <c r="T941" s="44"/>
      <c r="U941" s="44"/>
      <c r="V941" s="44"/>
      <c r="W941" s="44"/>
      <c r="X941" s="44"/>
      <c r="Y941" s="44"/>
      <c r="Z941" s="44"/>
      <c r="AA941" s="44"/>
      <c r="AB941" s="44"/>
      <c r="AC941" s="44"/>
      <c r="AD941" s="44"/>
      <c r="AP941"/>
      <c r="AQ941"/>
      <c r="AX941"/>
    </row>
    <row r="942" spans="18:50">
      <c r="R942" s="409"/>
      <c r="S942" s="44"/>
      <c r="T942" s="44"/>
      <c r="U942" s="44"/>
      <c r="V942" s="44"/>
      <c r="W942" s="44"/>
      <c r="X942" s="44"/>
      <c r="Y942" s="44"/>
      <c r="Z942" s="44"/>
      <c r="AA942" s="44"/>
      <c r="AB942" s="44"/>
      <c r="AC942" s="44"/>
      <c r="AD942" s="44"/>
      <c r="AP942"/>
      <c r="AQ942"/>
      <c r="AX942"/>
    </row>
    <row r="943" spans="18:50">
      <c r="R943" s="409"/>
      <c r="S943" s="44"/>
      <c r="T943" s="44"/>
      <c r="U943" s="44"/>
      <c r="V943" s="44"/>
      <c r="W943" s="44"/>
      <c r="X943" s="44"/>
      <c r="Y943" s="44"/>
      <c r="Z943" s="44"/>
      <c r="AA943" s="44"/>
      <c r="AB943" s="44"/>
      <c r="AC943" s="44"/>
      <c r="AD943" s="44"/>
      <c r="AP943"/>
      <c r="AQ943"/>
      <c r="AX943"/>
    </row>
    <row r="944" spans="18:50">
      <c r="R944" s="409"/>
      <c r="S944" s="44"/>
      <c r="T944" s="44"/>
      <c r="U944" s="44"/>
      <c r="V944" s="44"/>
      <c r="W944" s="44"/>
      <c r="X944" s="44"/>
      <c r="Y944" s="44"/>
      <c r="Z944" s="44"/>
      <c r="AA944" s="44"/>
      <c r="AB944" s="44"/>
      <c r="AC944" s="44"/>
      <c r="AD944" s="44"/>
      <c r="AP944"/>
      <c r="AQ944"/>
      <c r="AX944"/>
    </row>
    <row r="945" spans="18:50">
      <c r="R945" s="409"/>
      <c r="S945" s="44"/>
      <c r="T945" s="44"/>
      <c r="U945" s="44"/>
      <c r="V945" s="44"/>
      <c r="W945" s="44"/>
      <c r="X945" s="44"/>
      <c r="Y945" s="44"/>
      <c r="Z945" s="44"/>
      <c r="AA945" s="44"/>
      <c r="AB945" s="44"/>
      <c r="AC945" s="44"/>
      <c r="AD945" s="44"/>
      <c r="AP945"/>
      <c r="AQ945"/>
      <c r="AX945"/>
    </row>
    <row r="946" spans="18:50">
      <c r="R946" s="409"/>
      <c r="S946" s="44"/>
      <c r="T946" s="44"/>
      <c r="U946" s="44"/>
      <c r="V946" s="44"/>
      <c r="W946" s="44"/>
      <c r="X946" s="44"/>
      <c r="Y946" s="44"/>
      <c r="Z946" s="44"/>
      <c r="AA946" s="44"/>
      <c r="AB946" s="44"/>
      <c r="AC946" s="44"/>
      <c r="AD946" s="44"/>
      <c r="AP946"/>
      <c r="AQ946"/>
      <c r="AX946"/>
    </row>
    <row r="947" spans="18:50">
      <c r="R947" s="409"/>
      <c r="S947" s="44"/>
      <c r="T947" s="44"/>
      <c r="U947" s="44"/>
      <c r="V947" s="44"/>
      <c r="W947" s="44"/>
      <c r="X947" s="44"/>
      <c r="Y947" s="44"/>
      <c r="Z947" s="44"/>
      <c r="AA947" s="44"/>
      <c r="AB947" s="44"/>
      <c r="AC947" s="44"/>
      <c r="AD947" s="44"/>
      <c r="AP947"/>
      <c r="AQ947"/>
      <c r="AX947"/>
    </row>
    <row r="948" spans="18:50">
      <c r="R948" s="409"/>
      <c r="S948" s="44"/>
      <c r="T948" s="44"/>
      <c r="U948" s="44"/>
      <c r="V948" s="44"/>
      <c r="W948" s="44"/>
      <c r="X948" s="44"/>
      <c r="Y948" s="44"/>
      <c r="Z948" s="44"/>
      <c r="AA948" s="44"/>
      <c r="AB948" s="44"/>
      <c r="AC948" s="44"/>
      <c r="AD948" s="44"/>
      <c r="AP948"/>
      <c r="AQ948"/>
      <c r="AX948"/>
    </row>
    <row r="949" spans="18:50">
      <c r="R949" s="409"/>
      <c r="S949" s="44"/>
      <c r="T949" s="44"/>
      <c r="U949" s="44"/>
      <c r="V949" s="44"/>
      <c r="W949" s="44"/>
      <c r="X949" s="44"/>
      <c r="Y949" s="44"/>
      <c r="Z949" s="44"/>
      <c r="AA949" s="44"/>
      <c r="AB949" s="44"/>
      <c r="AC949" s="44"/>
      <c r="AD949" s="44"/>
      <c r="AP949"/>
      <c r="AQ949"/>
      <c r="AX949"/>
    </row>
    <row r="950" spans="18:50">
      <c r="R950" s="409"/>
      <c r="S950" s="44"/>
      <c r="T950" s="44"/>
      <c r="U950" s="44"/>
      <c r="V950" s="44"/>
      <c r="W950" s="44"/>
      <c r="X950" s="44"/>
      <c r="Y950" s="44"/>
      <c r="Z950" s="44"/>
      <c r="AA950" s="44"/>
      <c r="AB950" s="44"/>
      <c r="AC950" s="44"/>
      <c r="AD950" s="44"/>
      <c r="AP950"/>
      <c r="AQ950"/>
      <c r="AX950"/>
    </row>
    <row r="951" spans="18:50">
      <c r="R951" s="409"/>
      <c r="S951" s="44"/>
      <c r="T951" s="44"/>
      <c r="U951" s="44"/>
      <c r="V951" s="44"/>
      <c r="W951" s="44"/>
      <c r="X951" s="44"/>
      <c r="Y951" s="44"/>
      <c r="Z951" s="44"/>
      <c r="AA951" s="44"/>
      <c r="AB951" s="44"/>
      <c r="AC951" s="44"/>
      <c r="AD951" s="44"/>
      <c r="AP951"/>
      <c r="AQ951"/>
      <c r="AX951"/>
    </row>
    <row r="952" spans="18:50">
      <c r="R952" s="409"/>
      <c r="S952" s="44"/>
      <c r="T952" s="44"/>
      <c r="U952" s="44"/>
      <c r="V952" s="44"/>
      <c r="W952" s="44"/>
      <c r="X952" s="44"/>
      <c r="Y952" s="44"/>
      <c r="Z952" s="44"/>
      <c r="AA952" s="44"/>
      <c r="AB952" s="44"/>
      <c r="AC952" s="44"/>
      <c r="AD952" s="44"/>
      <c r="AP952"/>
      <c r="AQ952"/>
      <c r="AX952"/>
    </row>
    <row r="953" spans="18:50">
      <c r="R953" s="409"/>
      <c r="S953" s="44"/>
      <c r="T953" s="44"/>
      <c r="U953" s="44"/>
      <c r="V953" s="44"/>
      <c r="W953" s="44"/>
      <c r="X953" s="44"/>
      <c r="Y953" s="44"/>
      <c r="Z953" s="44"/>
      <c r="AA953" s="44"/>
      <c r="AB953" s="44"/>
      <c r="AC953" s="44"/>
      <c r="AD953" s="44"/>
      <c r="AP953"/>
      <c r="AQ953"/>
      <c r="AX953"/>
    </row>
    <row r="954" spans="18:50">
      <c r="R954" s="409"/>
      <c r="S954" s="44"/>
      <c r="T954" s="44"/>
      <c r="U954" s="44"/>
      <c r="V954" s="44"/>
      <c r="W954" s="44"/>
      <c r="X954" s="44"/>
      <c r="Y954" s="44"/>
      <c r="Z954" s="44"/>
      <c r="AA954" s="44"/>
      <c r="AB954" s="44"/>
      <c r="AC954" s="44"/>
      <c r="AD954" s="44"/>
      <c r="AP954"/>
      <c r="AQ954"/>
      <c r="AX954"/>
    </row>
    <row r="955" spans="18:50">
      <c r="R955" s="409"/>
      <c r="S955" s="44"/>
      <c r="T955" s="44"/>
      <c r="U955" s="44"/>
      <c r="V955" s="44"/>
      <c r="W955" s="44"/>
      <c r="X955" s="44"/>
      <c r="Y955" s="44"/>
      <c r="Z955" s="44"/>
      <c r="AA955" s="44"/>
      <c r="AB955" s="44"/>
      <c r="AC955" s="44"/>
      <c r="AD955" s="44"/>
      <c r="AP955"/>
      <c r="AQ955"/>
      <c r="AX955"/>
    </row>
    <row r="956" spans="18:50">
      <c r="R956" s="409"/>
      <c r="S956" s="44"/>
      <c r="T956" s="44"/>
      <c r="U956" s="44"/>
      <c r="V956" s="44"/>
      <c r="W956" s="44"/>
      <c r="X956" s="44"/>
      <c r="Y956" s="44"/>
      <c r="Z956" s="44"/>
      <c r="AA956" s="44"/>
      <c r="AB956" s="44"/>
      <c r="AC956" s="44"/>
      <c r="AD956" s="44"/>
      <c r="AP956"/>
      <c r="AQ956"/>
      <c r="AX956"/>
    </row>
    <row r="957" spans="18:50">
      <c r="R957" s="409"/>
      <c r="S957" s="44"/>
      <c r="T957" s="44"/>
      <c r="U957" s="44"/>
      <c r="V957" s="44"/>
      <c r="W957" s="44"/>
      <c r="X957" s="44"/>
      <c r="Y957" s="44"/>
      <c r="Z957" s="44"/>
      <c r="AA957" s="44"/>
      <c r="AB957" s="44"/>
      <c r="AC957" s="44"/>
      <c r="AD957" s="44"/>
      <c r="AP957"/>
      <c r="AQ957"/>
      <c r="AX957"/>
    </row>
    <row r="958" spans="18:50">
      <c r="R958" s="409"/>
      <c r="S958" s="44"/>
      <c r="T958" s="44"/>
      <c r="U958" s="44"/>
      <c r="V958" s="44"/>
      <c r="W958" s="44"/>
      <c r="X958" s="44"/>
      <c r="Y958" s="44"/>
      <c r="Z958" s="44"/>
      <c r="AA958" s="44"/>
      <c r="AB958" s="44"/>
      <c r="AC958" s="44"/>
      <c r="AD958" s="44"/>
      <c r="AP958"/>
      <c r="AQ958"/>
      <c r="AX958"/>
    </row>
    <row r="959" spans="18:50">
      <c r="R959" s="409"/>
      <c r="S959" s="44"/>
      <c r="T959" s="44"/>
      <c r="U959" s="44"/>
      <c r="V959" s="44"/>
      <c r="W959" s="44"/>
      <c r="X959" s="44"/>
      <c r="Y959" s="44"/>
      <c r="Z959" s="44"/>
      <c r="AA959" s="44"/>
      <c r="AB959" s="44"/>
      <c r="AC959" s="44"/>
      <c r="AD959" s="44"/>
      <c r="AP959"/>
      <c r="AQ959"/>
      <c r="AX959"/>
    </row>
    <row r="960" spans="18:50">
      <c r="R960" s="409"/>
      <c r="S960" s="44"/>
      <c r="T960" s="44"/>
      <c r="U960" s="44"/>
      <c r="V960" s="44"/>
      <c r="W960" s="44"/>
      <c r="X960" s="44"/>
      <c r="Y960" s="44"/>
      <c r="Z960" s="44"/>
      <c r="AA960" s="44"/>
      <c r="AB960" s="44"/>
      <c r="AC960" s="44"/>
      <c r="AD960" s="44"/>
      <c r="AP960"/>
      <c r="AQ960"/>
      <c r="AX960"/>
    </row>
    <row r="961" spans="18:50">
      <c r="R961" s="409"/>
      <c r="S961" s="44"/>
      <c r="T961" s="44"/>
      <c r="U961" s="44"/>
      <c r="V961" s="44"/>
      <c r="W961" s="44"/>
      <c r="X961" s="44"/>
      <c r="Y961" s="44"/>
      <c r="Z961" s="44"/>
      <c r="AA961" s="44"/>
      <c r="AB961" s="44"/>
      <c r="AC961" s="44"/>
      <c r="AD961" s="44"/>
      <c r="AP961"/>
      <c r="AQ961"/>
      <c r="AX961"/>
    </row>
    <row r="962" spans="18:50">
      <c r="R962" s="409"/>
      <c r="S962" s="44"/>
      <c r="T962" s="44"/>
      <c r="U962" s="44"/>
      <c r="V962" s="44"/>
      <c r="W962" s="44"/>
      <c r="X962" s="44"/>
      <c r="Y962" s="44"/>
      <c r="Z962" s="44"/>
      <c r="AA962" s="44"/>
      <c r="AB962" s="44"/>
      <c r="AC962" s="44"/>
      <c r="AD962" s="44"/>
      <c r="AP962"/>
      <c r="AQ962"/>
      <c r="AX962"/>
    </row>
    <row r="963" spans="18:50">
      <c r="R963" s="409"/>
      <c r="S963" s="44"/>
      <c r="T963" s="44"/>
      <c r="U963" s="44"/>
      <c r="V963" s="44"/>
      <c r="W963" s="44"/>
      <c r="X963" s="44"/>
      <c r="Y963" s="44"/>
      <c r="Z963" s="44"/>
      <c r="AA963" s="44"/>
      <c r="AB963" s="44"/>
      <c r="AC963" s="44"/>
      <c r="AD963" s="44"/>
      <c r="AP963"/>
      <c r="AQ963"/>
      <c r="AX963"/>
    </row>
    <row r="964" spans="18:50">
      <c r="R964" s="409"/>
      <c r="S964" s="44"/>
      <c r="T964" s="44"/>
      <c r="U964" s="44"/>
      <c r="V964" s="44"/>
      <c r="W964" s="44"/>
      <c r="X964" s="44"/>
      <c r="Y964" s="44"/>
      <c r="Z964" s="44"/>
      <c r="AA964" s="44"/>
      <c r="AB964" s="44"/>
      <c r="AC964" s="44"/>
      <c r="AD964" s="44"/>
      <c r="AP964"/>
      <c r="AQ964"/>
      <c r="AX964"/>
    </row>
    <row r="965" spans="18:50">
      <c r="R965" s="409"/>
      <c r="S965" s="44"/>
      <c r="T965" s="44"/>
      <c r="U965" s="44"/>
      <c r="V965" s="44"/>
      <c r="W965" s="44"/>
      <c r="X965" s="44"/>
      <c r="Y965" s="44"/>
      <c r="Z965" s="44"/>
      <c r="AA965" s="44"/>
      <c r="AB965" s="44"/>
      <c r="AC965" s="44"/>
      <c r="AD965" s="44"/>
      <c r="AP965"/>
      <c r="AQ965"/>
      <c r="AX965"/>
    </row>
    <row r="966" spans="18:50">
      <c r="R966" s="409"/>
      <c r="S966" s="44"/>
      <c r="T966" s="44"/>
      <c r="U966" s="44"/>
      <c r="V966" s="44"/>
      <c r="W966" s="44"/>
      <c r="X966" s="44"/>
      <c r="Y966" s="44"/>
      <c r="Z966" s="44"/>
      <c r="AA966" s="44"/>
      <c r="AB966" s="44"/>
      <c r="AC966" s="44"/>
      <c r="AD966" s="44"/>
      <c r="AP966"/>
      <c r="AQ966"/>
      <c r="AX966"/>
    </row>
    <row r="967" spans="18:50">
      <c r="R967" s="409"/>
      <c r="S967" s="44"/>
      <c r="T967" s="44"/>
      <c r="U967" s="44"/>
      <c r="V967" s="44"/>
      <c r="W967" s="44"/>
      <c r="X967" s="44"/>
      <c r="Y967" s="44"/>
      <c r="Z967" s="44"/>
      <c r="AA967" s="44"/>
      <c r="AB967" s="44"/>
      <c r="AC967" s="44"/>
      <c r="AD967" s="44"/>
      <c r="AP967"/>
      <c r="AQ967"/>
      <c r="AX967"/>
    </row>
    <row r="968" spans="18:50">
      <c r="R968" s="409"/>
      <c r="S968" s="44"/>
      <c r="T968" s="44"/>
      <c r="U968" s="44"/>
      <c r="V968" s="44"/>
      <c r="W968" s="44"/>
      <c r="X968" s="44"/>
      <c r="Y968" s="44"/>
      <c r="Z968" s="44"/>
      <c r="AA968" s="44"/>
      <c r="AB968" s="44"/>
      <c r="AC968" s="44"/>
      <c r="AD968" s="44"/>
      <c r="AP968"/>
      <c r="AQ968"/>
      <c r="AX968"/>
    </row>
    <row r="969" spans="18:50">
      <c r="R969" s="409"/>
      <c r="S969" s="44"/>
      <c r="T969" s="44"/>
      <c r="U969" s="44"/>
      <c r="V969" s="44"/>
      <c r="W969" s="44"/>
      <c r="X969" s="44"/>
      <c r="Y969" s="44"/>
      <c r="Z969" s="44"/>
      <c r="AA969" s="44"/>
      <c r="AB969" s="44"/>
      <c r="AC969" s="44"/>
      <c r="AD969" s="44"/>
      <c r="AP969"/>
      <c r="AQ969"/>
      <c r="AX969"/>
    </row>
    <row r="970" spans="18:50">
      <c r="R970" s="409"/>
      <c r="S970" s="44"/>
      <c r="T970" s="44"/>
      <c r="U970" s="44"/>
      <c r="V970" s="44"/>
      <c r="W970" s="44"/>
      <c r="X970" s="44"/>
      <c r="Y970" s="44"/>
      <c r="Z970" s="44"/>
      <c r="AA970" s="44"/>
      <c r="AB970" s="44"/>
      <c r="AC970" s="44"/>
      <c r="AD970" s="44"/>
      <c r="AP970"/>
      <c r="AQ970"/>
      <c r="AX970"/>
    </row>
    <row r="971" spans="18:50">
      <c r="R971" s="409"/>
      <c r="S971" s="44"/>
      <c r="T971" s="44"/>
      <c r="U971" s="44"/>
      <c r="V971" s="44"/>
      <c r="W971" s="44"/>
      <c r="X971" s="44"/>
      <c r="Y971" s="44"/>
      <c r="Z971" s="44"/>
      <c r="AA971" s="44"/>
      <c r="AB971" s="44"/>
      <c r="AC971" s="44"/>
      <c r="AD971" s="44"/>
      <c r="AP971"/>
      <c r="AQ971"/>
      <c r="AX971"/>
    </row>
    <row r="972" spans="18:50">
      <c r="R972" s="409"/>
      <c r="S972" s="44"/>
      <c r="T972" s="44"/>
      <c r="U972" s="44"/>
      <c r="V972" s="44"/>
      <c r="W972" s="44"/>
      <c r="X972" s="44"/>
      <c r="Y972" s="44"/>
      <c r="Z972" s="44"/>
      <c r="AA972" s="44"/>
      <c r="AB972" s="44"/>
      <c r="AC972" s="44"/>
      <c r="AD972" s="44"/>
      <c r="AP972"/>
      <c r="AQ972"/>
      <c r="AX972"/>
    </row>
    <row r="973" spans="18:50">
      <c r="R973" s="409"/>
      <c r="S973" s="44"/>
      <c r="T973" s="44"/>
      <c r="U973" s="44"/>
      <c r="V973" s="44"/>
      <c r="W973" s="44"/>
      <c r="X973" s="44"/>
      <c r="Y973" s="44"/>
      <c r="Z973" s="44"/>
      <c r="AA973" s="44"/>
      <c r="AB973" s="44"/>
      <c r="AC973" s="44"/>
      <c r="AD973" s="44"/>
      <c r="AP973"/>
      <c r="AQ973"/>
      <c r="AX973"/>
    </row>
    <row r="974" spans="18:50">
      <c r="R974" s="409"/>
      <c r="S974" s="44"/>
      <c r="T974" s="44"/>
      <c r="U974" s="44"/>
      <c r="V974" s="44"/>
      <c r="W974" s="44"/>
      <c r="X974" s="44"/>
      <c r="Y974" s="44"/>
      <c r="Z974" s="44"/>
      <c r="AA974" s="44"/>
      <c r="AB974" s="44"/>
      <c r="AC974" s="44"/>
      <c r="AD974" s="44"/>
      <c r="AP974"/>
      <c r="AQ974"/>
      <c r="AX974"/>
    </row>
    <row r="975" spans="18:50">
      <c r="R975" s="409"/>
      <c r="S975" s="44"/>
      <c r="T975" s="44"/>
      <c r="U975" s="44"/>
      <c r="V975" s="44"/>
      <c r="W975" s="44"/>
      <c r="X975" s="44"/>
      <c r="Y975" s="44"/>
      <c r="Z975" s="44"/>
      <c r="AA975" s="44"/>
      <c r="AB975" s="44"/>
      <c r="AC975" s="44"/>
      <c r="AD975" s="44"/>
      <c r="AP975"/>
      <c r="AQ975"/>
      <c r="AX975"/>
    </row>
    <row r="976" spans="18:50">
      <c r="R976" s="409"/>
      <c r="S976" s="44"/>
      <c r="T976" s="44"/>
      <c r="U976" s="44"/>
      <c r="V976" s="44"/>
      <c r="W976" s="44"/>
      <c r="X976" s="44"/>
      <c r="Y976" s="44"/>
      <c r="Z976" s="44"/>
      <c r="AA976" s="44"/>
      <c r="AB976" s="44"/>
      <c r="AC976" s="44"/>
      <c r="AD976" s="44"/>
      <c r="AP976"/>
      <c r="AQ976"/>
      <c r="AX976"/>
    </row>
    <row r="977" spans="18:50">
      <c r="R977" s="409"/>
      <c r="S977" s="44"/>
      <c r="T977" s="44"/>
      <c r="U977" s="44"/>
      <c r="V977" s="44"/>
      <c r="W977" s="44"/>
      <c r="X977" s="44"/>
      <c r="Y977" s="44"/>
      <c r="Z977" s="44"/>
      <c r="AA977" s="44"/>
      <c r="AB977" s="44"/>
      <c r="AC977" s="44"/>
      <c r="AD977" s="44"/>
      <c r="AP977"/>
      <c r="AQ977"/>
      <c r="AX977"/>
    </row>
    <row r="978" spans="18:50">
      <c r="R978" s="409"/>
      <c r="S978" s="44"/>
      <c r="T978" s="44"/>
      <c r="U978" s="44"/>
      <c r="V978" s="44"/>
      <c r="W978" s="44"/>
      <c r="X978" s="44"/>
      <c r="Y978" s="44"/>
      <c r="Z978" s="44"/>
      <c r="AA978" s="44"/>
      <c r="AB978" s="44"/>
      <c r="AC978" s="44"/>
      <c r="AD978" s="44"/>
      <c r="AP978"/>
      <c r="AQ978"/>
      <c r="AX978"/>
    </row>
    <row r="979" spans="18:50">
      <c r="R979" s="409"/>
      <c r="S979" s="44"/>
      <c r="T979" s="44"/>
      <c r="U979" s="44"/>
      <c r="V979" s="44"/>
      <c r="W979" s="44"/>
      <c r="X979" s="44"/>
      <c r="Y979" s="44"/>
      <c r="Z979" s="44"/>
      <c r="AA979" s="44"/>
      <c r="AB979" s="44"/>
      <c r="AC979" s="44"/>
      <c r="AD979" s="44"/>
      <c r="AP979"/>
      <c r="AQ979"/>
      <c r="AX979"/>
    </row>
    <row r="980" spans="18:50">
      <c r="R980" s="409"/>
      <c r="S980" s="44"/>
      <c r="T980" s="44"/>
      <c r="U980" s="44"/>
      <c r="V980" s="44"/>
      <c r="W980" s="44"/>
      <c r="X980" s="44"/>
      <c r="Y980" s="44"/>
      <c r="Z980" s="44"/>
      <c r="AA980" s="44"/>
      <c r="AB980" s="44"/>
      <c r="AC980" s="44"/>
      <c r="AD980" s="44"/>
      <c r="AP980"/>
      <c r="AQ980"/>
      <c r="AX980"/>
    </row>
    <row r="981" spans="18:50">
      <c r="R981" s="409"/>
      <c r="S981" s="44"/>
      <c r="T981" s="44"/>
      <c r="U981" s="44"/>
      <c r="V981" s="44"/>
      <c r="W981" s="44"/>
      <c r="X981" s="44"/>
      <c r="Y981" s="44"/>
      <c r="Z981" s="44"/>
      <c r="AA981" s="44"/>
      <c r="AB981" s="44"/>
      <c r="AC981" s="44"/>
      <c r="AD981" s="44"/>
      <c r="AP981"/>
      <c r="AQ981"/>
      <c r="AX981"/>
    </row>
    <row r="982" spans="18:50">
      <c r="R982" s="409"/>
      <c r="S982" s="44"/>
      <c r="T982" s="44"/>
      <c r="U982" s="44"/>
      <c r="V982" s="44"/>
      <c r="W982" s="44"/>
      <c r="X982" s="44"/>
      <c r="Y982" s="44"/>
      <c r="Z982" s="44"/>
      <c r="AA982" s="44"/>
      <c r="AB982" s="44"/>
      <c r="AC982" s="44"/>
      <c r="AD982" s="44"/>
      <c r="AP982"/>
      <c r="AQ982"/>
      <c r="AX982"/>
    </row>
    <row r="983" spans="18:50">
      <c r="R983" s="409"/>
      <c r="S983" s="44"/>
      <c r="T983" s="44"/>
      <c r="U983" s="44"/>
      <c r="V983" s="44"/>
      <c r="W983" s="44"/>
      <c r="X983" s="44"/>
      <c r="Y983" s="44"/>
      <c r="Z983" s="44"/>
      <c r="AA983" s="44"/>
      <c r="AB983" s="44"/>
      <c r="AC983" s="44"/>
      <c r="AD983" s="44"/>
      <c r="AP983"/>
      <c r="AQ983"/>
      <c r="AX983"/>
    </row>
    <row r="984" spans="18:50">
      <c r="R984" s="409"/>
      <c r="S984" s="44"/>
      <c r="T984" s="44"/>
      <c r="U984" s="44"/>
      <c r="V984" s="44"/>
      <c r="W984" s="44"/>
      <c r="X984" s="44"/>
      <c r="Y984" s="44"/>
      <c r="Z984" s="44"/>
      <c r="AA984" s="44"/>
      <c r="AB984" s="44"/>
      <c r="AC984" s="44"/>
      <c r="AD984" s="44"/>
      <c r="AP984"/>
      <c r="AQ984"/>
      <c r="AX984"/>
    </row>
    <row r="985" spans="18:50">
      <c r="R985" s="409"/>
      <c r="S985" s="44"/>
      <c r="T985" s="44"/>
      <c r="U985" s="44"/>
      <c r="V985" s="44"/>
      <c r="W985" s="44"/>
      <c r="X985" s="44"/>
      <c r="Y985" s="44"/>
      <c r="Z985" s="44"/>
      <c r="AA985" s="44"/>
      <c r="AB985" s="44"/>
      <c r="AC985" s="44"/>
      <c r="AD985" s="44"/>
      <c r="AP985"/>
      <c r="AQ985"/>
      <c r="AX985"/>
    </row>
    <row r="986" spans="18:50">
      <c r="R986" s="409"/>
      <c r="S986" s="44"/>
      <c r="T986" s="44"/>
      <c r="U986" s="44"/>
      <c r="V986" s="44"/>
      <c r="W986" s="44"/>
      <c r="X986" s="44"/>
      <c r="Y986" s="44"/>
      <c r="Z986" s="44"/>
      <c r="AA986" s="44"/>
      <c r="AB986" s="44"/>
      <c r="AC986" s="44"/>
      <c r="AD986" s="44"/>
      <c r="AP986"/>
      <c r="AQ986"/>
      <c r="AX986"/>
    </row>
    <row r="987" spans="18:50">
      <c r="R987" s="409"/>
      <c r="S987" s="44"/>
      <c r="T987" s="44"/>
      <c r="U987" s="44"/>
      <c r="V987" s="44"/>
      <c r="W987" s="44"/>
      <c r="X987" s="44"/>
      <c r="Y987" s="44"/>
      <c r="Z987" s="44"/>
      <c r="AA987" s="44"/>
      <c r="AB987" s="44"/>
      <c r="AC987" s="44"/>
      <c r="AD987" s="44"/>
      <c r="AP987"/>
      <c r="AQ987"/>
      <c r="AX987"/>
    </row>
    <row r="988" spans="18:50">
      <c r="R988" s="409"/>
      <c r="S988" s="44"/>
      <c r="T988" s="44"/>
      <c r="U988" s="44"/>
      <c r="V988" s="44"/>
      <c r="W988" s="44"/>
      <c r="X988" s="44"/>
      <c r="Y988" s="44"/>
      <c r="Z988" s="44"/>
      <c r="AA988" s="44"/>
      <c r="AB988" s="44"/>
      <c r="AC988" s="44"/>
      <c r="AD988" s="44"/>
      <c r="AP988"/>
      <c r="AQ988"/>
      <c r="AX988"/>
    </row>
    <row r="989" spans="18:50">
      <c r="R989" s="409"/>
      <c r="S989" s="44"/>
      <c r="T989" s="44"/>
      <c r="U989" s="44"/>
      <c r="V989" s="44"/>
      <c r="W989" s="44"/>
      <c r="X989" s="44"/>
      <c r="Y989" s="44"/>
      <c r="Z989" s="44"/>
      <c r="AA989" s="44"/>
      <c r="AB989" s="44"/>
      <c r="AC989" s="44"/>
      <c r="AD989" s="44"/>
      <c r="AP989"/>
      <c r="AQ989"/>
      <c r="AX989"/>
    </row>
    <row r="990" spans="18:50">
      <c r="R990" s="409"/>
      <c r="S990" s="44"/>
      <c r="T990" s="44"/>
      <c r="U990" s="44"/>
      <c r="V990" s="44"/>
      <c r="W990" s="44"/>
      <c r="X990" s="44"/>
      <c r="Y990" s="44"/>
      <c r="Z990" s="44"/>
      <c r="AA990" s="44"/>
      <c r="AB990" s="44"/>
      <c r="AC990" s="44"/>
      <c r="AD990" s="44"/>
      <c r="AP990"/>
      <c r="AQ990"/>
      <c r="AX990"/>
    </row>
    <row r="991" spans="18:50">
      <c r="R991" s="409"/>
      <c r="S991" s="44"/>
      <c r="T991" s="44"/>
      <c r="U991" s="44"/>
      <c r="V991" s="44"/>
      <c r="W991" s="44"/>
      <c r="X991" s="44"/>
      <c r="Y991" s="44"/>
      <c r="Z991" s="44"/>
      <c r="AA991" s="44"/>
      <c r="AB991" s="44"/>
      <c r="AC991" s="44"/>
      <c r="AD991" s="44"/>
      <c r="AP991"/>
      <c r="AQ991"/>
      <c r="AX991"/>
    </row>
    <row r="992" spans="18:50">
      <c r="R992" s="409"/>
      <c r="S992" s="44"/>
      <c r="T992" s="44"/>
      <c r="U992" s="44"/>
      <c r="V992" s="44"/>
      <c r="W992" s="44"/>
      <c r="X992" s="44"/>
      <c r="Y992" s="44"/>
      <c r="Z992" s="44"/>
      <c r="AA992" s="44"/>
      <c r="AB992" s="44"/>
      <c r="AC992" s="44"/>
      <c r="AD992" s="44"/>
      <c r="AP992"/>
      <c r="AQ992"/>
      <c r="AX992"/>
    </row>
    <row r="993" spans="18:50">
      <c r="R993" s="409"/>
      <c r="S993" s="44"/>
      <c r="T993" s="44"/>
      <c r="U993" s="44"/>
      <c r="V993" s="44"/>
      <c r="W993" s="44"/>
      <c r="X993" s="44"/>
      <c r="Y993" s="44"/>
      <c r="Z993" s="44"/>
      <c r="AA993" s="44"/>
      <c r="AB993" s="44"/>
      <c r="AC993" s="44"/>
      <c r="AD993" s="44"/>
      <c r="AP993"/>
      <c r="AQ993"/>
      <c r="AX993"/>
    </row>
    <row r="994" spans="18:50">
      <c r="R994" s="409"/>
      <c r="S994" s="44"/>
      <c r="T994" s="44"/>
      <c r="U994" s="44"/>
      <c r="V994" s="44"/>
      <c r="W994" s="44"/>
      <c r="X994" s="44"/>
      <c r="Y994" s="44"/>
      <c r="Z994" s="44"/>
      <c r="AA994" s="44"/>
      <c r="AB994" s="44"/>
      <c r="AC994" s="44"/>
      <c r="AD994" s="44"/>
      <c r="AP994"/>
      <c r="AQ994"/>
      <c r="AX994"/>
    </row>
    <row r="995" spans="18:50">
      <c r="R995" s="409"/>
      <c r="S995" s="44"/>
      <c r="T995" s="44"/>
      <c r="U995" s="44"/>
      <c r="V995" s="44"/>
      <c r="W995" s="44"/>
      <c r="X995" s="44"/>
      <c r="Y995" s="44"/>
      <c r="Z995" s="44"/>
      <c r="AA995" s="44"/>
      <c r="AB995" s="44"/>
      <c r="AC995" s="44"/>
      <c r="AD995" s="44"/>
      <c r="AP995"/>
      <c r="AQ995"/>
      <c r="AX995"/>
    </row>
    <row r="996" spans="18:50">
      <c r="R996" s="409"/>
      <c r="S996" s="44"/>
      <c r="T996" s="44"/>
      <c r="U996" s="44"/>
      <c r="V996" s="44"/>
      <c r="W996" s="44"/>
      <c r="X996" s="44"/>
      <c r="Y996" s="44"/>
      <c r="Z996" s="44"/>
      <c r="AA996" s="44"/>
      <c r="AB996" s="44"/>
      <c r="AC996" s="44"/>
      <c r="AD996" s="44"/>
      <c r="AP996"/>
      <c r="AQ996"/>
      <c r="AX996"/>
    </row>
    <row r="997" spans="18:50">
      <c r="R997" s="409"/>
      <c r="S997" s="44"/>
      <c r="T997" s="44"/>
      <c r="U997" s="44"/>
      <c r="V997" s="44"/>
      <c r="W997" s="44"/>
      <c r="X997" s="44"/>
      <c r="Y997" s="44"/>
      <c r="Z997" s="44"/>
      <c r="AA997" s="44"/>
      <c r="AB997" s="44"/>
      <c r="AC997" s="44"/>
      <c r="AD997" s="44"/>
      <c r="AP997"/>
      <c r="AQ997"/>
      <c r="AX997"/>
    </row>
    <row r="998" spans="18:50">
      <c r="R998" s="409"/>
      <c r="S998" s="44"/>
      <c r="T998" s="44"/>
      <c r="U998" s="44"/>
      <c r="V998" s="44"/>
      <c r="W998" s="44"/>
      <c r="X998" s="44"/>
      <c r="Y998" s="44"/>
      <c r="Z998" s="44"/>
      <c r="AA998" s="44"/>
      <c r="AB998" s="44"/>
      <c r="AC998" s="44"/>
      <c r="AD998" s="44"/>
      <c r="AP998"/>
      <c r="AQ998"/>
      <c r="AX998"/>
    </row>
    <row r="999" spans="18:50">
      <c r="R999" s="409"/>
      <c r="S999" s="44"/>
      <c r="T999" s="44"/>
      <c r="U999" s="44"/>
      <c r="V999" s="44"/>
      <c r="W999" s="44"/>
      <c r="X999" s="44"/>
      <c r="Y999" s="44"/>
      <c r="Z999" s="44"/>
      <c r="AA999" s="44"/>
      <c r="AB999" s="44"/>
      <c r="AC999" s="44"/>
      <c r="AD999" s="44"/>
      <c r="AP999"/>
      <c r="AQ999"/>
      <c r="AX999"/>
    </row>
    <row r="1000" spans="18:50">
      <c r="R1000" s="409"/>
      <c r="S1000" s="44"/>
      <c r="T1000" s="44"/>
      <c r="U1000" s="44"/>
      <c r="V1000" s="44"/>
      <c r="W1000" s="44"/>
      <c r="X1000" s="44"/>
      <c r="Y1000" s="44"/>
      <c r="Z1000" s="44"/>
      <c r="AA1000" s="44"/>
      <c r="AB1000" s="44"/>
      <c r="AC1000" s="44"/>
      <c r="AD1000" s="44"/>
      <c r="AP1000"/>
      <c r="AQ1000"/>
      <c r="AX1000"/>
    </row>
    <row r="1001" spans="18:50">
      <c r="R1001" s="409"/>
      <c r="S1001" s="44"/>
      <c r="T1001" s="44"/>
      <c r="U1001" s="44"/>
      <c r="V1001" s="44"/>
      <c r="W1001" s="44"/>
      <c r="X1001" s="44"/>
      <c r="Y1001" s="44"/>
      <c r="Z1001" s="44"/>
      <c r="AA1001" s="44"/>
      <c r="AB1001" s="44"/>
      <c r="AC1001" s="44"/>
      <c r="AD1001" s="44"/>
      <c r="AP1001"/>
      <c r="AQ1001"/>
      <c r="AX1001"/>
    </row>
    <row r="1002" spans="18:50">
      <c r="R1002" s="409"/>
      <c r="S1002" s="44"/>
      <c r="T1002" s="44"/>
      <c r="U1002" s="44"/>
      <c r="V1002" s="44"/>
      <c r="W1002" s="44"/>
      <c r="X1002" s="44"/>
      <c r="Y1002" s="44"/>
      <c r="Z1002" s="44"/>
      <c r="AA1002" s="44"/>
      <c r="AB1002" s="44"/>
      <c r="AC1002" s="44"/>
      <c r="AD1002" s="44"/>
      <c r="AP1002"/>
      <c r="AQ1002"/>
      <c r="AX1002"/>
    </row>
    <row r="1003" spans="18:50">
      <c r="R1003" s="409"/>
      <c r="S1003" s="44"/>
      <c r="T1003" s="44"/>
      <c r="U1003" s="44"/>
      <c r="V1003" s="44"/>
      <c r="W1003" s="44"/>
      <c r="X1003" s="44"/>
      <c r="Y1003" s="44"/>
      <c r="Z1003" s="44"/>
      <c r="AA1003" s="44"/>
      <c r="AB1003" s="44"/>
      <c r="AC1003" s="44"/>
      <c r="AD1003" s="44"/>
      <c r="AP1003"/>
      <c r="AQ1003"/>
      <c r="AX1003"/>
    </row>
    <row r="1004" spans="18:50">
      <c r="R1004" s="409"/>
      <c r="S1004" s="44"/>
      <c r="T1004" s="44"/>
      <c r="U1004" s="44"/>
      <c r="V1004" s="44"/>
      <c r="W1004" s="44"/>
      <c r="X1004" s="44"/>
      <c r="Y1004" s="44"/>
      <c r="Z1004" s="44"/>
      <c r="AA1004" s="44"/>
      <c r="AB1004" s="44"/>
      <c r="AC1004" s="44"/>
      <c r="AD1004" s="44"/>
      <c r="AP1004"/>
      <c r="AQ1004"/>
      <c r="AX1004"/>
    </row>
    <row r="1005" spans="18:50">
      <c r="R1005" s="409"/>
      <c r="S1005" s="44"/>
      <c r="T1005" s="44"/>
      <c r="U1005" s="44"/>
      <c r="V1005" s="44"/>
      <c r="W1005" s="44"/>
      <c r="X1005" s="44"/>
      <c r="Y1005" s="44"/>
      <c r="Z1005" s="44"/>
      <c r="AA1005" s="44"/>
      <c r="AB1005" s="44"/>
      <c r="AC1005" s="44"/>
      <c r="AD1005" s="44"/>
      <c r="AP1005"/>
      <c r="AQ1005"/>
      <c r="AX1005"/>
    </row>
    <row r="1006" spans="18:50">
      <c r="R1006" s="409"/>
      <c r="S1006" s="44"/>
      <c r="T1006" s="44"/>
      <c r="U1006" s="44"/>
      <c r="V1006" s="44"/>
      <c r="W1006" s="44"/>
      <c r="X1006" s="44"/>
      <c r="Y1006" s="44"/>
      <c r="Z1006" s="44"/>
      <c r="AA1006" s="44"/>
      <c r="AB1006" s="44"/>
      <c r="AC1006" s="44"/>
      <c r="AD1006" s="44"/>
      <c r="AP1006"/>
      <c r="AQ1006"/>
      <c r="AX1006"/>
    </row>
    <row r="1007" spans="18:50">
      <c r="R1007" s="409"/>
      <c r="S1007" s="44"/>
      <c r="T1007" s="44"/>
      <c r="U1007" s="44"/>
      <c r="V1007" s="44"/>
      <c r="W1007" s="44"/>
      <c r="X1007" s="44"/>
      <c r="Y1007" s="44"/>
      <c r="Z1007" s="44"/>
      <c r="AA1007" s="44"/>
      <c r="AB1007" s="44"/>
      <c r="AC1007" s="44"/>
      <c r="AD1007" s="44"/>
      <c r="AP1007"/>
      <c r="AQ1007"/>
      <c r="AX1007"/>
    </row>
    <row r="1008" spans="18:50">
      <c r="R1008" s="409"/>
      <c r="S1008" s="44"/>
      <c r="T1008" s="44"/>
      <c r="U1008" s="44"/>
      <c r="V1008" s="44"/>
      <c r="W1008" s="44"/>
      <c r="X1008" s="44"/>
      <c r="Y1008" s="44"/>
      <c r="Z1008" s="44"/>
      <c r="AA1008" s="44"/>
      <c r="AB1008" s="44"/>
      <c r="AC1008" s="44"/>
      <c r="AD1008" s="44"/>
      <c r="AP1008"/>
      <c r="AQ1008"/>
      <c r="AX1008"/>
    </row>
    <row r="1009" spans="18:50">
      <c r="R1009" s="409"/>
      <c r="S1009" s="44"/>
      <c r="T1009" s="44"/>
      <c r="U1009" s="44"/>
      <c r="V1009" s="44"/>
      <c r="W1009" s="44"/>
      <c r="X1009" s="44"/>
      <c r="Y1009" s="44"/>
      <c r="Z1009" s="44"/>
      <c r="AA1009" s="44"/>
      <c r="AB1009" s="44"/>
      <c r="AC1009" s="44"/>
      <c r="AD1009" s="44"/>
      <c r="AP1009"/>
      <c r="AQ1009"/>
      <c r="AX1009"/>
    </row>
    <row r="1010" spans="18:50">
      <c r="R1010" s="409"/>
      <c r="S1010" s="44"/>
      <c r="T1010" s="44"/>
      <c r="U1010" s="44"/>
      <c r="V1010" s="44"/>
      <c r="W1010" s="44"/>
      <c r="X1010" s="44"/>
      <c r="Y1010" s="44"/>
      <c r="Z1010" s="44"/>
      <c r="AA1010" s="44"/>
      <c r="AB1010" s="44"/>
      <c r="AC1010" s="44"/>
      <c r="AD1010" s="44"/>
      <c r="AP1010"/>
      <c r="AQ1010"/>
      <c r="AX1010"/>
    </row>
    <row r="1011" spans="18:50">
      <c r="R1011" s="409"/>
      <c r="S1011" s="44"/>
      <c r="T1011" s="44"/>
      <c r="U1011" s="44"/>
      <c r="V1011" s="44"/>
      <c r="W1011" s="44"/>
      <c r="X1011" s="44"/>
      <c r="Y1011" s="44"/>
      <c r="Z1011" s="44"/>
      <c r="AA1011" s="44"/>
      <c r="AB1011" s="44"/>
      <c r="AC1011" s="44"/>
      <c r="AD1011" s="44"/>
      <c r="AP1011"/>
      <c r="AQ1011"/>
      <c r="AX1011"/>
    </row>
    <row r="1012" spans="18:50">
      <c r="R1012" s="409"/>
      <c r="S1012" s="44"/>
      <c r="T1012" s="44"/>
      <c r="U1012" s="44"/>
      <c r="V1012" s="44"/>
      <c r="W1012" s="44"/>
      <c r="X1012" s="44"/>
      <c r="Y1012" s="44"/>
      <c r="Z1012" s="44"/>
      <c r="AA1012" s="44"/>
      <c r="AB1012" s="44"/>
      <c r="AC1012" s="44"/>
      <c r="AD1012" s="44"/>
      <c r="AP1012"/>
      <c r="AQ1012"/>
      <c r="AX1012"/>
    </row>
    <row r="1013" spans="18:50">
      <c r="R1013" s="409"/>
      <c r="S1013" s="44"/>
      <c r="T1013" s="44"/>
      <c r="U1013" s="44"/>
      <c r="V1013" s="44"/>
      <c r="W1013" s="44"/>
      <c r="X1013" s="44"/>
      <c r="Y1013" s="44"/>
      <c r="Z1013" s="44"/>
      <c r="AA1013" s="44"/>
      <c r="AB1013" s="44"/>
      <c r="AC1013" s="44"/>
      <c r="AD1013" s="44"/>
      <c r="AP1013"/>
      <c r="AQ1013"/>
      <c r="AX1013"/>
    </row>
    <row r="1014" spans="18:50">
      <c r="R1014" s="409"/>
      <c r="S1014" s="44"/>
      <c r="T1014" s="44"/>
      <c r="U1014" s="44"/>
      <c r="V1014" s="44"/>
      <c r="W1014" s="44"/>
      <c r="X1014" s="44"/>
      <c r="Y1014" s="44"/>
      <c r="Z1014" s="44"/>
      <c r="AA1014" s="44"/>
      <c r="AB1014" s="44"/>
      <c r="AC1014" s="44"/>
      <c r="AD1014" s="44"/>
      <c r="AP1014"/>
      <c r="AQ1014"/>
      <c r="AX1014"/>
    </row>
    <row r="1015" spans="18:50">
      <c r="R1015" s="409"/>
      <c r="S1015" s="44"/>
      <c r="T1015" s="44"/>
      <c r="U1015" s="44"/>
      <c r="V1015" s="44"/>
      <c r="W1015" s="44"/>
      <c r="X1015" s="44"/>
      <c r="Y1015" s="44"/>
      <c r="Z1015" s="44"/>
      <c r="AA1015" s="44"/>
      <c r="AB1015" s="44"/>
      <c r="AC1015" s="44"/>
      <c r="AD1015" s="44"/>
      <c r="AP1015"/>
      <c r="AQ1015"/>
      <c r="AX1015"/>
    </row>
    <row r="1016" spans="18:50">
      <c r="R1016" s="409"/>
      <c r="S1016" s="44"/>
      <c r="T1016" s="44"/>
      <c r="U1016" s="44"/>
      <c r="V1016" s="44"/>
      <c r="W1016" s="44"/>
      <c r="X1016" s="44"/>
      <c r="Y1016" s="44"/>
      <c r="Z1016" s="44"/>
      <c r="AA1016" s="44"/>
      <c r="AB1016" s="44"/>
      <c r="AC1016" s="44"/>
      <c r="AD1016" s="44"/>
      <c r="AP1016"/>
      <c r="AQ1016"/>
      <c r="AX1016"/>
    </row>
    <row r="1017" spans="18:50">
      <c r="R1017" s="409"/>
      <c r="S1017" s="44"/>
      <c r="T1017" s="44"/>
      <c r="U1017" s="44"/>
      <c r="V1017" s="44"/>
      <c r="W1017" s="44"/>
      <c r="X1017" s="44"/>
      <c r="Y1017" s="44"/>
      <c r="Z1017" s="44"/>
      <c r="AA1017" s="44"/>
      <c r="AB1017" s="44"/>
      <c r="AC1017" s="44"/>
      <c r="AD1017" s="44"/>
      <c r="AP1017"/>
      <c r="AQ1017"/>
      <c r="AX1017"/>
    </row>
    <row r="1018" spans="18:50">
      <c r="R1018" s="409"/>
      <c r="S1018" s="44"/>
      <c r="T1018" s="44"/>
      <c r="U1018" s="44"/>
      <c r="V1018" s="44"/>
      <c r="W1018" s="44"/>
      <c r="X1018" s="44"/>
      <c r="Y1018" s="44"/>
      <c r="Z1018" s="44"/>
      <c r="AA1018" s="44"/>
      <c r="AB1018" s="44"/>
      <c r="AC1018" s="44"/>
      <c r="AD1018" s="44"/>
      <c r="AP1018"/>
      <c r="AQ1018"/>
      <c r="AX1018"/>
    </row>
    <row r="1019" spans="18:50">
      <c r="R1019" s="409"/>
      <c r="S1019" s="44"/>
      <c r="T1019" s="44"/>
      <c r="U1019" s="44"/>
      <c r="V1019" s="44"/>
      <c r="W1019" s="44"/>
      <c r="X1019" s="44"/>
      <c r="Y1019" s="44"/>
      <c r="Z1019" s="44"/>
      <c r="AA1019" s="44"/>
      <c r="AB1019" s="44"/>
      <c r="AC1019" s="44"/>
      <c r="AD1019" s="44"/>
      <c r="AP1019"/>
      <c r="AQ1019"/>
      <c r="AX1019"/>
    </row>
    <row r="1020" spans="18:50">
      <c r="R1020" s="409"/>
      <c r="S1020" s="44"/>
      <c r="T1020" s="44"/>
      <c r="U1020" s="44"/>
      <c r="V1020" s="44"/>
      <c r="W1020" s="44"/>
      <c r="X1020" s="44"/>
      <c r="Y1020" s="44"/>
      <c r="Z1020" s="44"/>
      <c r="AA1020" s="44"/>
      <c r="AB1020" s="44"/>
      <c r="AC1020" s="44"/>
      <c r="AD1020" s="44"/>
      <c r="AP1020"/>
      <c r="AQ1020"/>
      <c r="AX1020"/>
    </row>
    <row r="1021" spans="18:50">
      <c r="R1021" s="409"/>
      <c r="S1021" s="44"/>
      <c r="T1021" s="44"/>
      <c r="U1021" s="44"/>
      <c r="V1021" s="44"/>
      <c r="W1021" s="44"/>
      <c r="X1021" s="44"/>
      <c r="Y1021" s="44"/>
      <c r="Z1021" s="44"/>
      <c r="AA1021" s="44"/>
      <c r="AB1021" s="44"/>
      <c r="AC1021" s="44"/>
      <c r="AD1021" s="44"/>
      <c r="AP1021"/>
      <c r="AQ1021"/>
      <c r="AX1021"/>
    </row>
    <row r="1022" spans="18:50">
      <c r="R1022" s="409"/>
      <c r="S1022" s="44"/>
      <c r="T1022" s="44"/>
      <c r="U1022" s="44"/>
      <c r="V1022" s="44"/>
      <c r="W1022" s="44"/>
      <c r="X1022" s="44"/>
      <c r="Y1022" s="44"/>
      <c r="Z1022" s="44"/>
      <c r="AA1022" s="44"/>
      <c r="AB1022" s="44"/>
      <c r="AC1022" s="44"/>
      <c r="AD1022" s="44"/>
      <c r="AP1022"/>
      <c r="AQ1022"/>
      <c r="AX1022"/>
    </row>
    <row r="1023" spans="18:50">
      <c r="R1023" s="409"/>
      <c r="S1023" s="44"/>
      <c r="T1023" s="44"/>
      <c r="U1023" s="44"/>
      <c r="V1023" s="44"/>
      <c r="W1023" s="44"/>
      <c r="X1023" s="44"/>
      <c r="Y1023" s="44"/>
      <c r="Z1023" s="44"/>
      <c r="AA1023" s="44"/>
      <c r="AB1023" s="44"/>
      <c r="AC1023" s="44"/>
      <c r="AD1023" s="44"/>
      <c r="AP1023"/>
      <c r="AQ1023"/>
      <c r="AX1023"/>
    </row>
    <row r="1024" spans="18:50">
      <c r="R1024" s="409"/>
      <c r="S1024" s="44"/>
      <c r="T1024" s="44"/>
      <c r="U1024" s="44"/>
      <c r="V1024" s="44"/>
      <c r="W1024" s="44"/>
      <c r="X1024" s="44"/>
      <c r="Y1024" s="44"/>
      <c r="Z1024" s="44"/>
      <c r="AA1024" s="44"/>
      <c r="AB1024" s="44"/>
      <c r="AC1024" s="44"/>
      <c r="AD1024" s="44"/>
      <c r="AP1024"/>
      <c r="AQ1024"/>
      <c r="AX1024"/>
    </row>
    <row r="1025" spans="18:50">
      <c r="R1025" s="409"/>
      <c r="S1025" s="44"/>
      <c r="T1025" s="44"/>
      <c r="U1025" s="44"/>
      <c r="V1025" s="44"/>
      <c r="W1025" s="44"/>
      <c r="X1025" s="44"/>
      <c r="Y1025" s="44"/>
      <c r="Z1025" s="44"/>
      <c r="AA1025" s="44"/>
      <c r="AB1025" s="44"/>
      <c r="AC1025" s="44"/>
      <c r="AD1025" s="44"/>
      <c r="AP1025"/>
      <c r="AQ1025"/>
      <c r="AX1025"/>
    </row>
    <row r="1026" spans="18:50">
      <c r="R1026" s="409"/>
      <c r="S1026" s="44"/>
      <c r="T1026" s="44"/>
      <c r="U1026" s="44"/>
      <c r="V1026" s="44"/>
      <c r="W1026" s="44"/>
      <c r="X1026" s="44"/>
      <c r="Y1026" s="44"/>
      <c r="Z1026" s="44"/>
      <c r="AA1026" s="44"/>
      <c r="AB1026" s="44"/>
      <c r="AC1026" s="44"/>
      <c r="AD1026" s="44"/>
      <c r="AP1026"/>
      <c r="AQ1026"/>
      <c r="AX1026"/>
    </row>
    <row r="1027" spans="18:50">
      <c r="R1027" s="409"/>
      <c r="S1027" s="44"/>
      <c r="T1027" s="44"/>
      <c r="U1027" s="44"/>
      <c r="V1027" s="44"/>
      <c r="W1027" s="44"/>
      <c r="X1027" s="44"/>
      <c r="Y1027" s="44"/>
      <c r="Z1027" s="44"/>
      <c r="AA1027" s="44"/>
      <c r="AB1027" s="44"/>
      <c r="AC1027" s="44"/>
      <c r="AD1027" s="44"/>
      <c r="AP1027"/>
      <c r="AQ1027"/>
      <c r="AX1027"/>
    </row>
    <row r="1028" spans="18:50">
      <c r="R1028" s="409"/>
      <c r="S1028" s="44"/>
      <c r="T1028" s="44"/>
      <c r="U1028" s="44"/>
      <c r="V1028" s="44"/>
      <c r="W1028" s="44"/>
      <c r="X1028" s="44"/>
      <c r="Y1028" s="44"/>
      <c r="Z1028" s="44"/>
      <c r="AA1028" s="44"/>
      <c r="AB1028" s="44"/>
      <c r="AC1028" s="44"/>
      <c r="AD1028" s="44"/>
      <c r="AP1028"/>
      <c r="AQ1028"/>
      <c r="AX1028"/>
    </row>
    <row r="1029" spans="18:50">
      <c r="R1029" s="409"/>
      <c r="S1029" s="44"/>
      <c r="T1029" s="44"/>
      <c r="U1029" s="44"/>
      <c r="V1029" s="44"/>
      <c r="W1029" s="44"/>
      <c r="X1029" s="44"/>
      <c r="Y1029" s="44"/>
      <c r="Z1029" s="44"/>
      <c r="AA1029" s="44"/>
      <c r="AB1029" s="44"/>
      <c r="AC1029" s="44"/>
      <c r="AD1029" s="44"/>
      <c r="AP1029"/>
      <c r="AQ1029"/>
      <c r="AX1029"/>
    </row>
    <row r="1030" spans="18:50">
      <c r="R1030" s="409"/>
      <c r="S1030" s="44"/>
      <c r="T1030" s="44"/>
      <c r="U1030" s="44"/>
      <c r="V1030" s="44"/>
      <c r="W1030" s="44"/>
      <c r="X1030" s="44"/>
      <c r="Y1030" s="44"/>
      <c r="Z1030" s="44"/>
      <c r="AA1030" s="44"/>
      <c r="AB1030" s="44"/>
      <c r="AC1030" s="44"/>
      <c r="AD1030" s="44"/>
      <c r="AP1030"/>
      <c r="AQ1030"/>
      <c r="AX1030"/>
    </row>
    <row r="1031" spans="18:50">
      <c r="R1031" s="409"/>
      <c r="S1031" s="44"/>
      <c r="T1031" s="44"/>
      <c r="U1031" s="44"/>
      <c r="V1031" s="44"/>
      <c r="W1031" s="44"/>
      <c r="X1031" s="44"/>
      <c r="Y1031" s="44"/>
      <c r="Z1031" s="44"/>
      <c r="AA1031" s="44"/>
      <c r="AB1031" s="44"/>
      <c r="AC1031" s="44"/>
      <c r="AD1031" s="44"/>
      <c r="AP1031"/>
      <c r="AQ1031"/>
      <c r="AX1031"/>
    </row>
    <row r="1032" spans="18:50">
      <c r="R1032" s="409"/>
      <c r="S1032" s="44"/>
      <c r="T1032" s="44"/>
      <c r="U1032" s="44"/>
      <c r="V1032" s="44"/>
      <c r="W1032" s="44"/>
      <c r="X1032" s="44"/>
      <c r="Y1032" s="44"/>
      <c r="Z1032" s="44"/>
      <c r="AA1032" s="44"/>
      <c r="AB1032" s="44"/>
      <c r="AC1032" s="44"/>
      <c r="AD1032" s="44"/>
      <c r="AP1032"/>
      <c r="AQ1032"/>
      <c r="AX1032"/>
    </row>
    <row r="1033" spans="18:50">
      <c r="R1033" s="409"/>
      <c r="S1033" s="44"/>
      <c r="T1033" s="44"/>
      <c r="U1033" s="44"/>
      <c r="V1033" s="44"/>
      <c r="W1033" s="44"/>
      <c r="X1033" s="44"/>
      <c r="Y1033" s="44"/>
      <c r="Z1033" s="44"/>
      <c r="AA1033" s="44"/>
      <c r="AB1033" s="44"/>
      <c r="AC1033" s="44"/>
      <c r="AD1033" s="44"/>
      <c r="AP1033"/>
      <c r="AQ1033"/>
      <c r="AX1033"/>
    </row>
    <row r="1034" spans="18:50">
      <c r="R1034" s="409"/>
      <c r="S1034" s="44"/>
      <c r="T1034" s="44"/>
      <c r="U1034" s="44"/>
      <c r="V1034" s="44"/>
      <c r="W1034" s="44"/>
      <c r="X1034" s="44"/>
      <c r="Y1034" s="44"/>
      <c r="Z1034" s="44"/>
      <c r="AA1034" s="44"/>
      <c r="AB1034" s="44"/>
      <c r="AC1034" s="44"/>
      <c r="AD1034" s="44"/>
      <c r="AP1034"/>
      <c r="AQ1034"/>
      <c r="AX1034"/>
    </row>
    <row r="1035" spans="18:50">
      <c r="R1035" s="409"/>
      <c r="S1035" s="44"/>
      <c r="T1035" s="44"/>
      <c r="U1035" s="44"/>
      <c r="V1035" s="44"/>
      <c r="W1035" s="44"/>
      <c r="X1035" s="44"/>
      <c r="Y1035" s="44"/>
      <c r="Z1035" s="44"/>
      <c r="AA1035" s="44"/>
      <c r="AB1035" s="44"/>
      <c r="AC1035" s="44"/>
      <c r="AD1035" s="44"/>
      <c r="AP1035"/>
      <c r="AQ1035"/>
      <c r="AX1035"/>
    </row>
    <row r="1036" spans="18:50">
      <c r="R1036" s="409"/>
      <c r="S1036" s="44"/>
      <c r="T1036" s="44"/>
      <c r="U1036" s="44"/>
      <c r="V1036" s="44"/>
      <c r="W1036" s="44"/>
      <c r="X1036" s="44"/>
      <c r="Y1036" s="44"/>
      <c r="Z1036" s="44"/>
      <c r="AA1036" s="44"/>
      <c r="AB1036" s="44"/>
      <c r="AC1036" s="44"/>
      <c r="AD1036" s="44"/>
      <c r="AP1036"/>
      <c r="AQ1036"/>
      <c r="AX1036"/>
    </row>
    <row r="1037" spans="18:50">
      <c r="R1037" s="409"/>
      <c r="S1037" s="44"/>
      <c r="T1037" s="44"/>
      <c r="U1037" s="44"/>
      <c r="V1037" s="44"/>
      <c r="W1037" s="44"/>
      <c r="X1037" s="44"/>
      <c r="Y1037" s="44"/>
      <c r="Z1037" s="44"/>
      <c r="AA1037" s="44"/>
      <c r="AB1037" s="44"/>
      <c r="AC1037" s="44"/>
      <c r="AD1037" s="44"/>
      <c r="AP1037"/>
      <c r="AQ1037"/>
      <c r="AX1037"/>
    </row>
    <row r="1038" spans="18:50">
      <c r="R1038" s="409"/>
      <c r="S1038" s="44"/>
      <c r="T1038" s="44"/>
      <c r="U1038" s="44"/>
      <c r="V1038" s="44"/>
      <c r="W1038" s="44"/>
      <c r="X1038" s="44"/>
      <c r="Y1038" s="44"/>
      <c r="Z1038" s="44"/>
      <c r="AA1038" s="44"/>
      <c r="AB1038" s="44"/>
      <c r="AC1038" s="44"/>
      <c r="AD1038" s="44"/>
      <c r="AP1038"/>
      <c r="AQ1038"/>
      <c r="AX1038"/>
    </row>
    <row r="1039" spans="18:50">
      <c r="R1039" s="409"/>
      <c r="S1039" s="44"/>
      <c r="T1039" s="44"/>
      <c r="U1039" s="44"/>
      <c r="V1039" s="44"/>
      <c r="W1039" s="44"/>
      <c r="X1039" s="44"/>
      <c r="Y1039" s="44"/>
      <c r="Z1039" s="44"/>
      <c r="AA1039" s="44"/>
      <c r="AB1039" s="44"/>
      <c r="AC1039" s="44"/>
      <c r="AD1039" s="44"/>
      <c r="AP1039"/>
      <c r="AQ1039"/>
      <c r="AX1039"/>
    </row>
    <row r="1040" spans="18:50">
      <c r="R1040" s="409"/>
      <c r="S1040" s="44"/>
      <c r="T1040" s="44"/>
      <c r="U1040" s="44"/>
      <c r="V1040" s="44"/>
      <c r="W1040" s="44"/>
      <c r="X1040" s="44"/>
      <c r="Y1040" s="44"/>
      <c r="Z1040" s="44"/>
      <c r="AA1040" s="44"/>
      <c r="AB1040" s="44"/>
      <c r="AC1040" s="44"/>
      <c r="AD1040" s="44"/>
      <c r="AP1040"/>
      <c r="AQ1040"/>
      <c r="AX1040"/>
    </row>
    <row r="1041" spans="18:50">
      <c r="R1041" s="409"/>
      <c r="S1041" s="44"/>
      <c r="T1041" s="44"/>
      <c r="U1041" s="44"/>
      <c r="V1041" s="44"/>
      <c r="W1041" s="44"/>
      <c r="X1041" s="44"/>
      <c r="Y1041" s="44"/>
      <c r="Z1041" s="44"/>
      <c r="AA1041" s="44"/>
      <c r="AB1041" s="44"/>
      <c r="AC1041" s="44"/>
      <c r="AD1041" s="44"/>
      <c r="AP1041"/>
      <c r="AQ1041"/>
      <c r="AX1041"/>
    </row>
    <row r="1042" spans="18:50">
      <c r="R1042" s="409"/>
      <c r="S1042" s="44"/>
      <c r="T1042" s="44"/>
      <c r="U1042" s="44"/>
      <c r="V1042" s="44"/>
      <c r="W1042" s="44"/>
      <c r="X1042" s="44"/>
      <c r="Y1042" s="44"/>
      <c r="Z1042" s="44"/>
      <c r="AA1042" s="44"/>
      <c r="AB1042" s="44"/>
      <c r="AC1042" s="44"/>
      <c r="AD1042" s="44"/>
      <c r="AP1042"/>
      <c r="AQ1042"/>
      <c r="AX1042"/>
    </row>
    <row r="1043" spans="18:50">
      <c r="R1043" s="409"/>
      <c r="S1043" s="44"/>
      <c r="T1043" s="44"/>
      <c r="U1043" s="44"/>
      <c r="V1043" s="44"/>
      <c r="W1043" s="44"/>
      <c r="X1043" s="44"/>
      <c r="Y1043" s="44"/>
      <c r="Z1043" s="44"/>
      <c r="AA1043" s="44"/>
      <c r="AB1043" s="44"/>
      <c r="AC1043" s="44"/>
      <c r="AD1043" s="44"/>
      <c r="AP1043"/>
      <c r="AQ1043"/>
      <c r="AX1043"/>
    </row>
    <row r="1044" spans="18:50">
      <c r="R1044" s="409"/>
      <c r="S1044" s="44"/>
      <c r="T1044" s="44"/>
      <c r="U1044" s="44"/>
      <c r="V1044" s="44"/>
      <c r="W1044" s="44"/>
      <c r="X1044" s="44"/>
      <c r="Y1044" s="44"/>
      <c r="Z1044" s="44"/>
      <c r="AA1044" s="44"/>
      <c r="AB1044" s="44"/>
      <c r="AC1044" s="44"/>
      <c r="AD1044" s="44"/>
      <c r="AP1044"/>
      <c r="AQ1044"/>
      <c r="AX1044"/>
    </row>
    <row r="1045" spans="18:50">
      <c r="R1045" s="409"/>
      <c r="S1045" s="44"/>
      <c r="T1045" s="44"/>
      <c r="U1045" s="44"/>
      <c r="V1045" s="44"/>
      <c r="W1045" s="44"/>
      <c r="X1045" s="44"/>
      <c r="Y1045" s="44"/>
      <c r="Z1045" s="44"/>
      <c r="AA1045" s="44"/>
      <c r="AB1045" s="44"/>
      <c r="AC1045" s="44"/>
      <c r="AD1045" s="44"/>
      <c r="AP1045"/>
      <c r="AQ1045"/>
      <c r="AX1045"/>
    </row>
    <row r="1046" spans="18:50">
      <c r="R1046" s="409"/>
      <c r="S1046" s="44"/>
      <c r="T1046" s="44"/>
      <c r="U1046" s="44"/>
      <c r="V1046" s="44"/>
      <c r="W1046" s="44"/>
      <c r="X1046" s="44"/>
      <c r="Y1046" s="44"/>
      <c r="Z1046" s="44"/>
      <c r="AA1046" s="44"/>
      <c r="AB1046" s="44"/>
      <c r="AC1046" s="44"/>
      <c r="AD1046" s="44"/>
      <c r="AP1046"/>
      <c r="AQ1046"/>
      <c r="AX1046"/>
    </row>
    <row r="1047" spans="18:50">
      <c r="R1047" s="409"/>
      <c r="S1047" s="44"/>
      <c r="T1047" s="44"/>
      <c r="U1047" s="44"/>
      <c r="V1047" s="44"/>
      <c r="W1047" s="44"/>
      <c r="X1047" s="44"/>
      <c r="Y1047" s="44"/>
      <c r="Z1047" s="44"/>
      <c r="AA1047" s="44"/>
      <c r="AB1047" s="44"/>
      <c r="AC1047" s="44"/>
      <c r="AD1047" s="44"/>
      <c r="AP1047"/>
      <c r="AQ1047"/>
      <c r="AX1047"/>
    </row>
    <row r="1048" spans="18:50">
      <c r="R1048" s="409"/>
      <c r="S1048" s="44"/>
      <c r="T1048" s="44"/>
      <c r="U1048" s="44"/>
      <c r="V1048" s="44"/>
      <c r="W1048" s="44"/>
      <c r="X1048" s="44"/>
      <c r="Y1048" s="44"/>
      <c r="Z1048" s="44"/>
      <c r="AA1048" s="44"/>
      <c r="AB1048" s="44"/>
      <c r="AC1048" s="44"/>
      <c r="AD1048" s="44"/>
      <c r="AP1048"/>
      <c r="AQ1048"/>
      <c r="AX1048"/>
    </row>
    <row r="1049" spans="18:50">
      <c r="R1049" s="409"/>
      <c r="S1049" s="44"/>
      <c r="T1049" s="44"/>
      <c r="U1049" s="44"/>
      <c r="V1049" s="44"/>
      <c r="W1049" s="44"/>
      <c r="X1049" s="44"/>
      <c r="Y1049" s="44"/>
      <c r="Z1049" s="44"/>
      <c r="AA1049" s="44"/>
      <c r="AB1049" s="44"/>
      <c r="AC1049" s="44"/>
      <c r="AD1049" s="44"/>
      <c r="AP1049"/>
      <c r="AQ1049"/>
      <c r="AX1049"/>
    </row>
    <row r="1050" spans="18:50">
      <c r="R1050" s="409"/>
      <c r="S1050" s="44"/>
      <c r="T1050" s="44"/>
      <c r="U1050" s="44"/>
      <c r="V1050" s="44"/>
      <c r="W1050" s="44"/>
      <c r="X1050" s="44"/>
      <c r="Y1050" s="44"/>
      <c r="Z1050" s="44"/>
      <c r="AA1050" s="44"/>
      <c r="AB1050" s="44"/>
      <c r="AC1050" s="44"/>
      <c r="AD1050" s="44"/>
      <c r="AP1050"/>
      <c r="AQ1050"/>
      <c r="AX1050"/>
    </row>
    <row r="1051" spans="18:50">
      <c r="R1051" s="409"/>
      <c r="S1051" s="44"/>
      <c r="T1051" s="44"/>
      <c r="U1051" s="44"/>
      <c r="V1051" s="44"/>
      <c r="W1051" s="44"/>
      <c r="X1051" s="44"/>
      <c r="Y1051" s="44"/>
      <c r="Z1051" s="44"/>
      <c r="AA1051" s="44"/>
      <c r="AB1051" s="44"/>
      <c r="AC1051" s="44"/>
      <c r="AD1051" s="44"/>
      <c r="AP1051"/>
      <c r="AQ1051"/>
      <c r="AX1051"/>
    </row>
    <row r="1052" spans="18:50">
      <c r="R1052" s="409"/>
      <c r="S1052" s="44"/>
      <c r="T1052" s="44"/>
      <c r="U1052" s="44"/>
      <c r="V1052" s="44"/>
      <c r="W1052" s="44"/>
      <c r="X1052" s="44"/>
      <c r="Y1052" s="44"/>
      <c r="Z1052" s="44"/>
      <c r="AA1052" s="44"/>
      <c r="AB1052" s="44"/>
      <c r="AC1052" s="44"/>
      <c r="AD1052" s="44"/>
      <c r="AP1052"/>
      <c r="AQ1052"/>
      <c r="AX1052"/>
    </row>
    <row r="1053" spans="18:50">
      <c r="R1053" s="409"/>
      <c r="S1053" s="44"/>
      <c r="T1053" s="44"/>
      <c r="U1053" s="44"/>
      <c r="V1053" s="44"/>
      <c r="W1053" s="44"/>
      <c r="X1053" s="44"/>
      <c r="Y1053" s="44"/>
      <c r="Z1053" s="44"/>
      <c r="AA1053" s="44"/>
      <c r="AB1053" s="44"/>
      <c r="AC1053" s="44"/>
      <c r="AD1053" s="44"/>
      <c r="AP1053"/>
      <c r="AQ1053"/>
      <c r="AX1053"/>
    </row>
    <row r="1054" spans="18:50">
      <c r="R1054" s="409"/>
      <c r="S1054" s="44"/>
      <c r="T1054" s="44"/>
      <c r="U1054" s="44"/>
      <c r="V1054" s="44"/>
      <c r="W1054" s="44"/>
      <c r="X1054" s="44"/>
      <c r="Y1054" s="44"/>
      <c r="Z1054" s="44"/>
      <c r="AA1054" s="44"/>
      <c r="AB1054" s="44"/>
      <c r="AC1054" s="44"/>
      <c r="AD1054" s="44"/>
      <c r="AP1054"/>
      <c r="AQ1054"/>
      <c r="AX1054"/>
    </row>
    <row r="1055" spans="18:50">
      <c r="R1055" s="409"/>
      <c r="S1055" s="44"/>
      <c r="T1055" s="44"/>
      <c r="U1055" s="44"/>
      <c r="V1055" s="44"/>
      <c r="W1055" s="44"/>
      <c r="X1055" s="44"/>
      <c r="Y1055" s="44"/>
      <c r="Z1055" s="44"/>
      <c r="AA1055" s="44"/>
      <c r="AB1055" s="44"/>
      <c r="AC1055" s="44"/>
      <c r="AD1055" s="44"/>
      <c r="AP1055"/>
      <c r="AQ1055"/>
      <c r="AX1055"/>
    </row>
    <row r="1056" spans="18:50">
      <c r="R1056" s="409"/>
      <c r="S1056" s="44"/>
      <c r="T1056" s="44"/>
      <c r="U1056" s="44"/>
      <c r="V1056" s="44"/>
      <c r="W1056" s="44"/>
      <c r="X1056" s="44"/>
      <c r="Y1056" s="44"/>
      <c r="Z1056" s="44"/>
      <c r="AA1056" s="44"/>
      <c r="AB1056" s="44"/>
      <c r="AC1056" s="44"/>
      <c r="AD1056" s="44"/>
      <c r="AP1056"/>
      <c r="AQ1056"/>
      <c r="AX1056"/>
    </row>
    <row r="1057" spans="18:50">
      <c r="R1057" s="409"/>
      <c r="S1057" s="44"/>
      <c r="T1057" s="44"/>
      <c r="U1057" s="44"/>
      <c r="V1057" s="44"/>
      <c r="W1057" s="44"/>
      <c r="X1057" s="44"/>
      <c r="Y1057" s="44"/>
      <c r="Z1057" s="44"/>
      <c r="AA1057" s="44"/>
      <c r="AB1057" s="44"/>
      <c r="AC1057" s="44"/>
      <c r="AD1057" s="44"/>
      <c r="AP1057"/>
      <c r="AQ1057"/>
      <c r="AX1057"/>
    </row>
    <row r="1058" spans="18:50">
      <c r="R1058" s="409"/>
      <c r="S1058" s="44"/>
      <c r="T1058" s="44"/>
      <c r="U1058" s="44"/>
      <c r="V1058" s="44"/>
      <c r="W1058" s="44"/>
      <c r="X1058" s="44"/>
      <c r="Y1058" s="44"/>
      <c r="Z1058" s="44"/>
      <c r="AA1058" s="44"/>
      <c r="AB1058" s="44"/>
      <c r="AC1058" s="44"/>
      <c r="AD1058" s="44"/>
      <c r="AP1058"/>
      <c r="AQ1058"/>
      <c r="AX1058"/>
    </row>
    <row r="1059" spans="18:50">
      <c r="R1059" s="409"/>
      <c r="S1059" s="44"/>
      <c r="T1059" s="44"/>
      <c r="U1059" s="44"/>
      <c r="V1059" s="44"/>
      <c r="W1059" s="44"/>
      <c r="X1059" s="44"/>
      <c r="Y1059" s="44"/>
      <c r="Z1059" s="44"/>
      <c r="AA1059" s="44"/>
      <c r="AB1059" s="44"/>
      <c r="AC1059" s="44"/>
      <c r="AD1059" s="44"/>
      <c r="AP1059"/>
      <c r="AQ1059"/>
      <c r="AX1059"/>
    </row>
    <row r="1060" spans="18:50">
      <c r="R1060" s="409"/>
      <c r="S1060" s="44"/>
      <c r="T1060" s="44"/>
      <c r="U1060" s="44"/>
      <c r="V1060" s="44"/>
      <c r="W1060" s="44"/>
      <c r="X1060" s="44"/>
      <c r="Y1060" s="44"/>
      <c r="Z1060" s="44"/>
      <c r="AA1060" s="44"/>
      <c r="AB1060" s="44"/>
      <c r="AC1060" s="44"/>
      <c r="AD1060" s="44"/>
      <c r="AP1060"/>
      <c r="AQ1060"/>
      <c r="AX1060"/>
    </row>
    <row r="1061" spans="18:50">
      <c r="R1061" s="409"/>
      <c r="S1061" s="44"/>
      <c r="T1061" s="44"/>
      <c r="U1061" s="44"/>
      <c r="V1061" s="44"/>
      <c r="W1061" s="44"/>
      <c r="X1061" s="44"/>
      <c r="Y1061" s="44"/>
      <c r="Z1061" s="44"/>
      <c r="AA1061" s="44"/>
      <c r="AB1061" s="44"/>
      <c r="AC1061" s="44"/>
      <c r="AD1061" s="44"/>
      <c r="AP1061"/>
      <c r="AQ1061"/>
      <c r="AX1061"/>
    </row>
    <row r="1062" spans="18:50">
      <c r="R1062" s="409"/>
      <c r="S1062" s="44"/>
      <c r="T1062" s="44"/>
      <c r="U1062" s="44"/>
      <c r="V1062" s="44"/>
      <c r="W1062" s="44"/>
      <c r="X1062" s="44"/>
      <c r="Y1062" s="44"/>
      <c r="Z1062" s="44"/>
      <c r="AA1062" s="44"/>
      <c r="AB1062" s="44"/>
      <c r="AC1062" s="44"/>
      <c r="AD1062" s="44"/>
      <c r="AP1062"/>
      <c r="AQ1062"/>
      <c r="AX1062"/>
    </row>
    <row r="1063" spans="18:50">
      <c r="R1063" s="409"/>
      <c r="S1063" s="44"/>
      <c r="T1063" s="44"/>
      <c r="U1063" s="44"/>
      <c r="V1063" s="44"/>
      <c r="W1063" s="44"/>
      <c r="X1063" s="44"/>
      <c r="Y1063" s="44"/>
      <c r="Z1063" s="44"/>
      <c r="AA1063" s="44"/>
      <c r="AB1063" s="44"/>
      <c r="AC1063" s="44"/>
      <c r="AD1063" s="44"/>
      <c r="AP1063"/>
      <c r="AQ1063"/>
      <c r="AX1063"/>
    </row>
    <row r="1064" spans="18:50">
      <c r="R1064" s="409"/>
      <c r="S1064" s="44"/>
      <c r="T1064" s="44"/>
      <c r="U1064" s="44"/>
      <c r="V1064" s="44"/>
      <c r="W1064" s="44"/>
      <c r="X1064" s="44"/>
      <c r="Y1064" s="44"/>
      <c r="Z1064" s="44"/>
      <c r="AA1064" s="44"/>
      <c r="AB1064" s="44"/>
      <c r="AC1064" s="44"/>
      <c r="AD1064" s="44"/>
      <c r="AP1064"/>
      <c r="AQ1064"/>
      <c r="AX1064"/>
    </row>
    <row r="1065" spans="18:50">
      <c r="R1065" s="409"/>
      <c r="S1065" s="44"/>
      <c r="T1065" s="44"/>
      <c r="U1065" s="44"/>
      <c r="V1065" s="44"/>
      <c r="W1065" s="44"/>
      <c r="X1065" s="44"/>
      <c r="Y1065" s="44"/>
      <c r="Z1065" s="44"/>
      <c r="AA1065" s="44"/>
      <c r="AB1065" s="44"/>
      <c r="AC1065" s="44"/>
      <c r="AD1065" s="44"/>
      <c r="AP1065"/>
      <c r="AQ1065"/>
      <c r="AX1065"/>
    </row>
    <row r="1066" spans="18:50">
      <c r="R1066" s="409"/>
      <c r="S1066" s="44"/>
      <c r="T1066" s="44"/>
      <c r="U1066" s="44"/>
      <c r="V1066" s="44"/>
      <c r="W1066" s="44"/>
      <c r="X1066" s="44"/>
      <c r="Y1066" s="44"/>
      <c r="Z1066" s="44"/>
      <c r="AA1066" s="44"/>
      <c r="AB1066" s="44"/>
      <c r="AC1066" s="44"/>
      <c r="AD1066" s="44"/>
      <c r="AP1066"/>
      <c r="AQ1066"/>
      <c r="AX1066"/>
    </row>
    <row r="1067" spans="18:50">
      <c r="R1067" s="409"/>
      <c r="S1067" s="44"/>
      <c r="T1067" s="44"/>
      <c r="U1067" s="44"/>
      <c r="V1067" s="44"/>
      <c r="W1067" s="44"/>
      <c r="X1067" s="44"/>
      <c r="Y1067" s="44"/>
      <c r="Z1067" s="44"/>
      <c r="AA1067" s="44"/>
      <c r="AB1067" s="44"/>
      <c r="AC1067" s="44"/>
      <c r="AD1067" s="44"/>
      <c r="AP1067"/>
      <c r="AQ1067"/>
      <c r="AX1067"/>
    </row>
    <row r="1068" spans="18:50">
      <c r="R1068" s="409"/>
      <c r="S1068" s="44"/>
      <c r="T1068" s="44"/>
      <c r="U1068" s="44"/>
      <c r="V1068" s="44"/>
      <c r="W1068" s="44"/>
      <c r="X1068" s="44"/>
      <c r="Y1068" s="44"/>
      <c r="Z1068" s="44"/>
      <c r="AA1068" s="44"/>
      <c r="AB1068" s="44"/>
      <c r="AC1068" s="44"/>
      <c r="AD1068" s="44"/>
      <c r="AP1068"/>
      <c r="AQ1068"/>
      <c r="AX1068"/>
    </row>
    <row r="1069" spans="18:50">
      <c r="R1069" s="409"/>
      <c r="S1069" s="44"/>
      <c r="T1069" s="44"/>
      <c r="U1069" s="44"/>
      <c r="V1069" s="44"/>
      <c r="W1069" s="44"/>
      <c r="X1069" s="44"/>
      <c r="Y1069" s="44"/>
      <c r="Z1069" s="44"/>
      <c r="AA1069" s="44"/>
      <c r="AB1069" s="44"/>
      <c r="AC1069" s="44"/>
      <c r="AD1069" s="44"/>
      <c r="AP1069"/>
      <c r="AQ1069"/>
      <c r="AX1069"/>
    </row>
    <row r="1070" spans="18:50">
      <c r="R1070" s="409"/>
      <c r="S1070" s="44"/>
      <c r="T1070" s="44"/>
      <c r="U1070" s="44"/>
      <c r="V1070" s="44"/>
      <c r="W1070" s="44"/>
      <c r="X1070" s="44"/>
      <c r="Y1070" s="44"/>
      <c r="Z1070" s="44"/>
      <c r="AA1070" s="44"/>
      <c r="AB1070" s="44"/>
      <c r="AC1070" s="44"/>
      <c r="AD1070" s="44"/>
      <c r="AP1070"/>
      <c r="AQ1070"/>
      <c r="AX1070"/>
    </row>
    <row r="1071" spans="18:50">
      <c r="R1071" s="409"/>
      <c r="S1071" s="44"/>
      <c r="T1071" s="44"/>
      <c r="U1071" s="44"/>
      <c r="V1071" s="44"/>
      <c r="W1071" s="44"/>
      <c r="X1071" s="44"/>
      <c r="Y1071" s="44"/>
      <c r="Z1071" s="44"/>
      <c r="AA1071" s="44"/>
      <c r="AB1071" s="44"/>
      <c r="AC1071" s="44"/>
      <c r="AD1071" s="44"/>
      <c r="AP1071"/>
      <c r="AQ1071"/>
      <c r="AX1071"/>
    </row>
    <row r="1072" spans="18:50">
      <c r="R1072" s="409"/>
      <c r="S1072" s="44"/>
      <c r="T1072" s="44"/>
      <c r="U1072" s="44"/>
      <c r="V1072" s="44"/>
      <c r="W1072" s="44"/>
      <c r="X1072" s="44"/>
      <c r="Y1072" s="44"/>
      <c r="Z1072" s="44"/>
      <c r="AA1072" s="44"/>
      <c r="AB1072" s="44"/>
      <c r="AC1072" s="44"/>
      <c r="AD1072" s="44"/>
      <c r="AP1072"/>
      <c r="AQ1072"/>
      <c r="AX1072"/>
    </row>
    <row r="1073" spans="18:50">
      <c r="R1073" s="409"/>
      <c r="S1073" s="44"/>
      <c r="T1073" s="44"/>
      <c r="U1073" s="44"/>
      <c r="V1073" s="44"/>
      <c r="W1073" s="44"/>
      <c r="X1073" s="44"/>
      <c r="Y1073" s="44"/>
      <c r="Z1073" s="44"/>
      <c r="AA1073" s="44"/>
      <c r="AB1073" s="44"/>
      <c r="AC1073" s="44"/>
      <c r="AD1073" s="44"/>
      <c r="AP1073"/>
      <c r="AQ1073"/>
      <c r="AX1073"/>
    </row>
    <row r="1074" spans="18:50">
      <c r="R1074" s="409"/>
      <c r="S1074" s="44"/>
      <c r="T1074" s="44"/>
      <c r="U1074" s="44"/>
      <c r="V1074" s="44"/>
      <c r="W1074" s="44"/>
      <c r="X1074" s="44"/>
      <c r="Y1074" s="44"/>
      <c r="Z1074" s="44"/>
      <c r="AA1074" s="44"/>
      <c r="AB1074" s="44"/>
      <c r="AC1074" s="44"/>
      <c r="AD1074" s="44"/>
      <c r="AP1074"/>
      <c r="AQ1074"/>
      <c r="AX1074"/>
    </row>
    <row r="1075" spans="18:50">
      <c r="R1075" s="409"/>
      <c r="S1075" s="44"/>
      <c r="T1075" s="44"/>
      <c r="U1075" s="44"/>
      <c r="V1075" s="44"/>
      <c r="W1075" s="44"/>
      <c r="X1075" s="44"/>
      <c r="Y1075" s="44"/>
      <c r="Z1075" s="44"/>
      <c r="AA1075" s="44"/>
      <c r="AB1075" s="44"/>
      <c r="AC1075" s="44"/>
      <c r="AD1075" s="44"/>
      <c r="AP1075"/>
      <c r="AQ1075"/>
      <c r="AX1075"/>
    </row>
    <row r="1076" spans="18:50">
      <c r="R1076" s="409"/>
      <c r="S1076" s="44"/>
      <c r="T1076" s="44"/>
      <c r="U1076" s="44"/>
      <c r="V1076" s="44"/>
      <c r="W1076" s="44"/>
      <c r="X1076" s="44"/>
      <c r="Y1076" s="44"/>
      <c r="Z1076" s="44"/>
      <c r="AA1076" s="44"/>
      <c r="AB1076" s="44"/>
      <c r="AC1076" s="44"/>
      <c r="AD1076" s="44"/>
      <c r="AP1076"/>
      <c r="AQ1076"/>
      <c r="AX1076"/>
    </row>
    <row r="1077" spans="18:50">
      <c r="R1077" s="409"/>
      <c r="S1077" s="44"/>
      <c r="T1077" s="44"/>
      <c r="U1077" s="44"/>
      <c r="V1077" s="44"/>
      <c r="W1077" s="44"/>
      <c r="X1077" s="44"/>
      <c r="Y1077" s="44"/>
      <c r="Z1077" s="44"/>
      <c r="AA1077" s="44"/>
      <c r="AB1077" s="44"/>
      <c r="AC1077" s="44"/>
      <c r="AD1077" s="44"/>
      <c r="AP1077"/>
      <c r="AQ1077"/>
      <c r="AX1077"/>
    </row>
    <row r="1078" spans="18:50">
      <c r="R1078" s="409"/>
      <c r="S1078" s="44"/>
      <c r="T1078" s="44"/>
      <c r="U1078" s="44"/>
      <c r="V1078" s="44"/>
      <c r="W1078" s="44"/>
      <c r="X1078" s="44"/>
      <c r="Y1078" s="44"/>
      <c r="Z1078" s="44"/>
      <c r="AA1078" s="44"/>
      <c r="AB1078" s="44"/>
      <c r="AC1078" s="44"/>
      <c r="AD1078" s="44"/>
      <c r="AP1078"/>
      <c r="AQ1078"/>
      <c r="AX1078"/>
    </row>
    <row r="1079" spans="18:50">
      <c r="R1079" s="409"/>
      <c r="S1079" s="44"/>
      <c r="T1079" s="44"/>
      <c r="U1079" s="44"/>
      <c r="V1079" s="44"/>
      <c r="W1079" s="44"/>
      <c r="X1079" s="44"/>
      <c r="Y1079" s="44"/>
      <c r="Z1079" s="44"/>
      <c r="AA1079" s="44"/>
      <c r="AB1079" s="44"/>
      <c r="AC1079" s="44"/>
      <c r="AD1079" s="44"/>
      <c r="AP1079"/>
      <c r="AQ1079"/>
      <c r="AX1079"/>
    </row>
    <row r="1080" spans="18:50">
      <c r="R1080" s="409"/>
      <c r="S1080" s="44"/>
      <c r="T1080" s="44"/>
      <c r="U1080" s="44"/>
      <c r="V1080" s="44"/>
      <c r="W1080" s="44"/>
      <c r="X1080" s="44"/>
      <c r="Y1080" s="44"/>
      <c r="Z1080" s="44"/>
      <c r="AA1080" s="44"/>
      <c r="AB1080" s="44"/>
      <c r="AC1080" s="44"/>
      <c r="AD1080" s="44"/>
      <c r="AP1080"/>
      <c r="AQ1080"/>
      <c r="AX1080"/>
    </row>
    <row r="1081" spans="18:50">
      <c r="R1081" s="409"/>
      <c r="S1081" s="44"/>
      <c r="T1081" s="44"/>
      <c r="U1081" s="44"/>
      <c r="V1081" s="44"/>
      <c r="W1081" s="44"/>
      <c r="X1081" s="44"/>
      <c r="Y1081" s="44"/>
      <c r="Z1081" s="44"/>
      <c r="AA1081" s="44"/>
      <c r="AB1081" s="44"/>
      <c r="AC1081" s="44"/>
      <c r="AD1081" s="44"/>
      <c r="AP1081"/>
      <c r="AQ1081"/>
      <c r="AX1081"/>
    </row>
    <row r="1082" spans="18:50">
      <c r="R1082" s="409"/>
      <c r="S1082" s="44"/>
      <c r="T1082" s="44"/>
      <c r="U1082" s="44"/>
      <c r="V1082" s="44"/>
      <c r="W1082" s="44"/>
      <c r="X1082" s="44"/>
      <c r="Y1082" s="44"/>
      <c r="Z1082" s="44"/>
      <c r="AA1082" s="44"/>
      <c r="AB1082" s="44"/>
      <c r="AC1082" s="44"/>
      <c r="AD1082" s="44"/>
      <c r="AP1082"/>
      <c r="AQ1082"/>
      <c r="AX1082"/>
    </row>
    <row r="1083" spans="18:50">
      <c r="R1083" s="409"/>
      <c r="S1083" s="44"/>
      <c r="T1083" s="44"/>
      <c r="U1083" s="44"/>
      <c r="V1083" s="44"/>
      <c r="W1083" s="44"/>
      <c r="X1083" s="44"/>
      <c r="Y1083" s="44"/>
      <c r="Z1083" s="44"/>
      <c r="AA1083" s="44"/>
      <c r="AB1083" s="44"/>
      <c r="AC1083" s="44"/>
      <c r="AD1083" s="44"/>
      <c r="AP1083"/>
      <c r="AQ1083"/>
      <c r="AX1083"/>
    </row>
    <row r="1084" spans="18:50">
      <c r="R1084" s="409"/>
      <c r="S1084" s="44"/>
      <c r="T1084" s="44"/>
      <c r="U1084" s="44"/>
      <c r="V1084" s="44"/>
      <c r="W1084" s="44"/>
      <c r="X1084" s="44"/>
      <c r="Y1084" s="44"/>
      <c r="Z1084" s="44"/>
      <c r="AA1084" s="44"/>
      <c r="AB1084" s="44"/>
      <c r="AC1084" s="44"/>
      <c r="AD1084" s="44"/>
      <c r="AP1084"/>
      <c r="AQ1084"/>
      <c r="AX1084"/>
    </row>
    <row r="1085" spans="18:50">
      <c r="R1085" s="409"/>
      <c r="S1085" s="44"/>
      <c r="T1085" s="44"/>
      <c r="U1085" s="44"/>
      <c r="V1085" s="44"/>
      <c r="W1085" s="44"/>
      <c r="X1085" s="44"/>
      <c r="Y1085" s="44"/>
      <c r="Z1085" s="44"/>
      <c r="AA1085" s="44"/>
      <c r="AB1085" s="44"/>
      <c r="AC1085" s="44"/>
      <c r="AD1085" s="44"/>
      <c r="AP1085"/>
      <c r="AQ1085"/>
      <c r="AX1085"/>
    </row>
    <row r="1086" spans="18:50">
      <c r="R1086" s="409"/>
      <c r="S1086" s="44"/>
      <c r="T1086" s="44"/>
      <c r="U1086" s="44"/>
      <c r="V1086" s="44"/>
      <c r="W1086" s="44"/>
      <c r="X1086" s="44"/>
      <c r="Y1086" s="44"/>
      <c r="Z1086" s="44"/>
      <c r="AA1086" s="44"/>
      <c r="AB1086" s="44"/>
      <c r="AC1086" s="44"/>
      <c r="AD1086" s="44"/>
      <c r="AP1086"/>
      <c r="AQ1086"/>
      <c r="AX1086"/>
    </row>
    <row r="1087" spans="18:50">
      <c r="R1087" s="409"/>
      <c r="S1087" s="44"/>
      <c r="T1087" s="44"/>
      <c r="U1087" s="44"/>
      <c r="V1087" s="44"/>
      <c r="W1087" s="44"/>
      <c r="X1087" s="44"/>
      <c r="Y1087" s="44"/>
      <c r="Z1087" s="44"/>
      <c r="AA1087" s="44"/>
      <c r="AB1087" s="44"/>
      <c r="AC1087" s="44"/>
      <c r="AD1087" s="44"/>
      <c r="AP1087"/>
      <c r="AQ1087"/>
      <c r="AX1087"/>
    </row>
    <row r="1088" spans="18:50">
      <c r="R1088" s="409"/>
      <c r="S1088" s="44"/>
      <c r="T1088" s="44"/>
      <c r="U1088" s="44"/>
      <c r="V1088" s="44"/>
      <c r="W1088" s="44"/>
      <c r="X1088" s="44"/>
      <c r="Y1088" s="44"/>
      <c r="Z1088" s="44"/>
      <c r="AA1088" s="44"/>
      <c r="AB1088" s="44"/>
      <c r="AC1088" s="44"/>
      <c r="AD1088" s="44"/>
      <c r="AP1088"/>
      <c r="AQ1088"/>
      <c r="AX1088"/>
    </row>
    <row r="1089" spans="18:50">
      <c r="R1089" s="409"/>
      <c r="S1089" s="44"/>
      <c r="T1089" s="44"/>
      <c r="U1089" s="44"/>
      <c r="V1089" s="44"/>
      <c r="W1089" s="44"/>
      <c r="X1089" s="44"/>
      <c r="Y1089" s="44"/>
      <c r="Z1089" s="44"/>
      <c r="AA1089" s="44"/>
      <c r="AB1089" s="44"/>
      <c r="AC1089" s="44"/>
      <c r="AD1089" s="44"/>
      <c r="AP1089"/>
      <c r="AQ1089"/>
      <c r="AX1089"/>
    </row>
    <row r="1090" spans="18:50">
      <c r="R1090" s="409"/>
      <c r="S1090" s="44"/>
      <c r="T1090" s="44"/>
      <c r="U1090" s="44"/>
      <c r="V1090" s="44"/>
      <c r="W1090" s="44"/>
      <c r="X1090" s="44"/>
      <c r="Y1090" s="44"/>
      <c r="Z1090" s="44"/>
      <c r="AA1090" s="44"/>
      <c r="AB1090" s="44"/>
      <c r="AC1090" s="44"/>
      <c r="AD1090" s="44"/>
      <c r="AP1090"/>
      <c r="AQ1090"/>
      <c r="AX1090"/>
    </row>
    <row r="1091" spans="18:50">
      <c r="R1091" s="409"/>
      <c r="S1091" s="44"/>
      <c r="T1091" s="44"/>
      <c r="U1091" s="44"/>
      <c r="V1091" s="44"/>
      <c r="W1091" s="44"/>
      <c r="X1091" s="44"/>
      <c r="Y1091" s="44"/>
      <c r="Z1091" s="44"/>
      <c r="AA1091" s="44"/>
      <c r="AB1091" s="44"/>
      <c r="AC1091" s="44"/>
      <c r="AD1091" s="44"/>
      <c r="AP1091"/>
      <c r="AQ1091"/>
      <c r="AX1091"/>
    </row>
    <row r="1092" spans="18:50">
      <c r="R1092" s="409"/>
      <c r="S1092" s="44"/>
      <c r="T1092" s="44"/>
      <c r="U1092" s="44"/>
      <c r="V1092" s="44"/>
      <c r="W1092" s="44"/>
      <c r="X1092" s="44"/>
      <c r="Y1092" s="44"/>
      <c r="Z1092" s="44"/>
      <c r="AA1092" s="44"/>
      <c r="AB1092" s="44"/>
      <c r="AC1092" s="44"/>
      <c r="AD1092" s="44"/>
      <c r="AP1092"/>
      <c r="AQ1092"/>
      <c r="AX1092"/>
    </row>
    <row r="1093" spans="18:50">
      <c r="R1093" s="409"/>
      <c r="S1093" s="44"/>
      <c r="T1093" s="44"/>
      <c r="U1093" s="44"/>
      <c r="V1093" s="44"/>
      <c r="W1093" s="44"/>
      <c r="X1093" s="44"/>
      <c r="Y1093" s="44"/>
      <c r="Z1093" s="44"/>
      <c r="AA1093" s="44"/>
      <c r="AB1093" s="44"/>
      <c r="AC1093" s="44"/>
      <c r="AD1093" s="44"/>
      <c r="AP1093"/>
      <c r="AQ1093"/>
      <c r="AX1093"/>
    </row>
    <row r="1094" spans="18:50">
      <c r="R1094" s="409"/>
      <c r="S1094" s="44"/>
      <c r="T1094" s="44"/>
      <c r="U1094" s="44"/>
      <c r="V1094" s="44"/>
      <c r="W1094" s="44"/>
      <c r="X1094" s="44"/>
      <c r="Y1094" s="44"/>
      <c r="Z1094" s="44"/>
      <c r="AA1094" s="44"/>
      <c r="AB1094" s="44"/>
      <c r="AC1094" s="44"/>
      <c r="AD1094" s="44"/>
      <c r="AP1094"/>
      <c r="AQ1094"/>
      <c r="AX1094"/>
    </row>
    <row r="1095" spans="18:50">
      <c r="R1095" s="409"/>
      <c r="S1095" s="44"/>
      <c r="T1095" s="44"/>
      <c r="U1095" s="44"/>
      <c r="V1095" s="44"/>
      <c r="W1095" s="44"/>
      <c r="X1095" s="44"/>
      <c r="Y1095" s="44"/>
      <c r="Z1095" s="44"/>
      <c r="AA1095" s="44"/>
      <c r="AB1095" s="44"/>
      <c r="AC1095" s="44"/>
      <c r="AD1095" s="44"/>
      <c r="AP1095"/>
      <c r="AQ1095"/>
      <c r="AX1095"/>
    </row>
    <row r="1096" spans="18:50">
      <c r="R1096" s="409"/>
      <c r="S1096" s="44"/>
      <c r="T1096" s="44"/>
      <c r="U1096" s="44"/>
      <c r="V1096" s="44"/>
      <c r="W1096" s="44"/>
      <c r="X1096" s="44"/>
      <c r="Y1096" s="44"/>
      <c r="Z1096" s="44"/>
      <c r="AA1096" s="44"/>
      <c r="AB1096" s="44"/>
      <c r="AC1096" s="44"/>
      <c r="AD1096" s="44"/>
      <c r="AP1096"/>
      <c r="AQ1096"/>
      <c r="AX1096"/>
    </row>
    <row r="1097" spans="18:50">
      <c r="R1097" s="409"/>
      <c r="S1097" s="44"/>
      <c r="T1097" s="44"/>
      <c r="U1097" s="44"/>
      <c r="V1097" s="44"/>
      <c r="W1097" s="44"/>
      <c r="X1097" s="44"/>
      <c r="Y1097" s="44"/>
      <c r="Z1097" s="44"/>
      <c r="AA1097" s="44"/>
      <c r="AB1097" s="44"/>
      <c r="AC1097" s="44"/>
      <c r="AD1097" s="44"/>
      <c r="AP1097"/>
      <c r="AQ1097"/>
      <c r="AX1097"/>
    </row>
    <row r="1098" spans="18:50">
      <c r="R1098" s="409"/>
      <c r="S1098" s="44"/>
      <c r="T1098" s="44"/>
      <c r="U1098" s="44"/>
      <c r="V1098" s="44"/>
      <c r="W1098" s="44"/>
      <c r="X1098" s="44"/>
      <c r="Y1098" s="44"/>
      <c r="Z1098" s="44"/>
      <c r="AA1098" s="44"/>
      <c r="AB1098" s="44"/>
      <c r="AC1098" s="44"/>
      <c r="AD1098" s="44"/>
      <c r="AP1098"/>
      <c r="AQ1098"/>
      <c r="AX1098"/>
    </row>
    <row r="1099" spans="18:50">
      <c r="R1099" s="409"/>
      <c r="S1099" s="44"/>
      <c r="T1099" s="44"/>
      <c r="U1099" s="44"/>
      <c r="V1099" s="44"/>
      <c r="W1099" s="44"/>
      <c r="X1099" s="44"/>
      <c r="Y1099" s="44"/>
      <c r="Z1099" s="44"/>
      <c r="AA1099" s="44"/>
      <c r="AB1099" s="44"/>
      <c r="AC1099" s="44"/>
      <c r="AD1099" s="44"/>
      <c r="AP1099"/>
      <c r="AQ1099"/>
      <c r="AX1099"/>
    </row>
    <row r="1100" spans="18:50">
      <c r="R1100" s="409"/>
      <c r="S1100" s="44"/>
      <c r="T1100" s="44"/>
      <c r="U1100" s="44"/>
      <c r="V1100" s="44"/>
      <c r="W1100" s="44"/>
      <c r="X1100" s="44"/>
      <c r="Y1100" s="44"/>
      <c r="Z1100" s="44"/>
      <c r="AA1100" s="44"/>
      <c r="AB1100" s="44"/>
      <c r="AC1100" s="44"/>
      <c r="AD1100" s="44"/>
      <c r="AP1100"/>
      <c r="AQ1100"/>
      <c r="AX1100"/>
    </row>
    <row r="1101" spans="18:50">
      <c r="R1101" s="409"/>
      <c r="S1101" s="44"/>
      <c r="T1101" s="44"/>
      <c r="U1101" s="44"/>
      <c r="V1101" s="44"/>
      <c r="W1101" s="44"/>
      <c r="X1101" s="44"/>
      <c r="Y1101" s="44"/>
      <c r="Z1101" s="44"/>
      <c r="AA1101" s="44"/>
      <c r="AB1101" s="44"/>
      <c r="AC1101" s="44"/>
      <c r="AD1101" s="44"/>
      <c r="AP1101"/>
      <c r="AQ1101"/>
      <c r="AX1101"/>
    </row>
    <row r="1102" spans="18:50">
      <c r="R1102" s="409"/>
      <c r="S1102" s="44"/>
      <c r="T1102" s="44"/>
      <c r="U1102" s="44"/>
      <c r="V1102" s="44"/>
      <c r="W1102" s="44"/>
      <c r="X1102" s="44"/>
      <c r="Y1102" s="44"/>
      <c r="Z1102" s="44"/>
      <c r="AA1102" s="44"/>
      <c r="AB1102" s="44"/>
      <c r="AC1102" s="44"/>
      <c r="AD1102" s="44"/>
      <c r="AP1102"/>
      <c r="AQ1102"/>
      <c r="AX1102"/>
    </row>
    <row r="1103" spans="18:50">
      <c r="R1103" s="409"/>
      <c r="S1103" s="44"/>
      <c r="T1103" s="44"/>
      <c r="U1103" s="44"/>
      <c r="V1103" s="44"/>
      <c r="W1103" s="44"/>
      <c r="X1103" s="44"/>
      <c r="Y1103" s="44"/>
      <c r="Z1103" s="44"/>
      <c r="AA1103" s="44"/>
      <c r="AB1103" s="44"/>
      <c r="AC1103" s="44"/>
      <c r="AD1103" s="44"/>
      <c r="AP1103"/>
      <c r="AQ1103"/>
      <c r="AX1103"/>
    </row>
    <row r="1104" spans="18:50">
      <c r="R1104" s="409"/>
      <c r="S1104" s="44"/>
      <c r="T1104" s="44"/>
      <c r="U1104" s="44"/>
      <c r="V1104" s="44"/>
      <c r="W1104" s="44"/>
      <c r="X1104" s="44"/>
      <c r="Y1104" s="44"/>
      <c r="Z1104" s="44"/>
      <c r="AA1104" s="44"/>
      <c r="AB1104" s="44"/>
      <c r="AC1104" s="44"/>
      <c r="AD1104" s="44"/>
      <c r="AP1104"/>
      <c r="AQ1104"/>
      <c r="AX1104"/>
    </row>
    <row r="1105" spans="18:50">
      <c r="R1105" s="409"/>
      <c r="S1105" s="44"/>
      <c r="T1105" s="44"/>
      <c r="U1105" s="44"/>
      <c r="V1105" s="44"/>
      <c r="W1105" s="44"/>
      <c r="X1105" s="44"/>
      <c r="Y1105" s="44"/>
      <c r="Z1105" s="44"/>
      <c r="AA1105" s="44"/>
      <c r="AB1105" s="44"/>
      <c r="AC1105" s="44"/>
      <c r="AD1105" s="44"/>
      <c r="AP1105"/>
      <c r="AQ1105"/>
      <c r="AX1105"/>
    </row>
    <row r="1106" spans="18:50">
      <c r="R1106" s="409"/>
      <c r="S1106" s="44"/>
      <c r="T1106" s="44"/>
      <c r="U1106" s="44"/>
      <c r="V1106" s="44"/>
      <c r="W1106" s="44"/>
      <c r="X1106" s="44"/>
      <c r="Y1106" s="44"/>
      <c r="Z1106" s="44"/>
      <c r="AA1106" s="44"/>
      <c r="AB1106" s="44"/>
      <c r="AC1106" s="44"/>
      <c r="AD1106" s="44"/>
      <c r="AP1106"/>
      <c r="AQ1106"/>
      <c r="AX1106"/>
    </row>
    <row r="1107" spans="18:50">
      <c r="R1107" s="409"/>
      <c r="S1107" s="44"/>
      <c r="T1107" s="44"/>
      <c r="U1107" s="44"/>
      <c r="V1107" s="44"/>
      <c r="W1107" s="44"/>
      <c r="X1107" s="44"/>
      <c r="Y1107" s="44"/>
      <c r="Z1107" s="44"/>
      <c r="AA1107" s="44"/>
      <c r="AB1107" s="44"/>
      <c r="AC1107" s="44"/>
      <c r="AD1107" s="44"/>
      <c r="AP1107"/>
      <c r="AQ1107"/>
      <c r="AX1107"/>
    </row>
    <row r="1108" spans="18:50">
      <c r="R1108" s="409"/>
      <c r="S1108" s="44"/>
      <c r="T1108" s="44"/>
      <c r="U1108" s="44"/>
      <c r="V1108" s="44"/>
      <c r="W1108" s="44"/>
      <c r="X1108" s="44"/>
      <c r="Y1108" s="44"/>
      <c r="Z1108" s="44"/>
      <c r="AA1108" s="44"/>
      <c r="AB1108" s="44"/>
      <c r="AC1108" s="44"/>
      <c r="AD1108" s="44"/>
      <c r="AP1108"/>
      <c r="AQ1108"/>
      <c r="AX1108"/>
    </row>
    <row r="1109" spans="18:50">
      <c r="R1109" s="409"/>
      <c r="S1109" s="44"/>
      <c r="T1109" s="44"/>
      <c r="U1109" s="44"/>
      <c r="V1109" s="44"/>
      <c r="W1109" s="44"/>
      <c r="X1109" s="44"/>
      <c r="Y1109" s="44"/>
      <c r="Z1109" s="44"/>
      <c r="AA1109" s="44"/>
      <c r="AB1109" s="44"/>
      <c r="AC1109" s="44"/>
      <c r="AD1109" s="44"/>
      <c r="AP1109"/>
      <c r="AQ1109"/>
      <c r="AX1109"/>
    </row>
    <row r="1110" spans="18:50">
      <c r="R1110" s="409"/>
      <c r="S1110" s="44"/>
      <c r="T1110" s="44"/>
      <c r="U1110" s="44"/>
      <c r="V1110" s="44"/>
      <c r="W1110" s="44"/>
      <c r="X1110" s="44"/>
      <c r="Y1110" s="44"/>
      <c r="Z1110" s="44"/>
      <c r="AA1110" s="44"/>
      <c r="AB1110" s="44"/>
      <c r="AC1110" s="44"/>
      <c r="AD1110" s="44"/>
      <c r="AP1110"/>
      <c r="AQ1110"/>
      <c r="AX1110"/>
    </row>
    <row r="1111" spans="18:50">
      <c r="R1111" s="409"/>
      <c r="S1111" s="44"/>
      <c r="T1111" s="44"/>
      <c r="U1111" s="44"/>
      <c r="V1111" s="44"/>
      <c r="W1111" s="44"/>
      <c r="X1111" s="44"/>
      <c r="Y1111" s="44"/>
      <c r="Z1111" s="44"/>
      <c r="AA1111" s="44"/>
      <c r="AB1111" s="44"/>
      <c r="AC1111" s="44"/>
      <c r="AD1111" s="44"/>
      <c r="AP1111"/>
      <c r="AQ1111"/>
      <c r="AX1111"/>
    </row>
    <row r="1112" spans="18:50">
      <c r="R1112" s="409"/>
      <c r="S1112" s="44"/>
      <c r="T1112" s="44"/>
      <c r="U1112" s="44"/>
      <c r="V1112" s="44"/>
      <c r="W1112" s="44"/>
      <c r="X1112" s="44"/>
      <c r="Y1112" s="44"/>
      <c r="Z1112" s="44"/>
      <c r="AA1112" s="44"/>
      <c r="AB1112" s="44"/>
      <c r="AC1112" s="44"/>
      <c r="AD1112" s="44"/>
      <c r="AP1112"/>
      <c r="AQ1112"/>
      <c r="AX1112"/>
    </row>
    <row r="1113" spans="18:50">
      <c r="R1113" s="409"/>
      <c r="S1113" s="44"/>
      <c r="T1113" s="44"/>
      <c r="U1113" s="44"/>
      <c r="V1113" s="44"/>
      <c r="W1113" s="44"/>
      <c r="X1113" s="44"/>
      <c r="Y1113" s="44"/>
      <c r="Z1113" s="44"/>
      <c r="AA1113" s="44"/>
      <c r="AB1113" s="44"/>
      <c r="AC1113" s="44"/>
      <c r="AD1113" s="44"/>
      <c r="AP1113"/>
      <c r="AQ1113"/>
      <c r="AX1113"/>
    </row>
    <row r="1114" spans="18:50">
      <c r="R1114" s="409"/>
      <c r="S1114" s="44"/>
      <c r="T1114" s="44"/>
      <c r="U1114" s="44"/>
      <c r="V1114" s="44"/>
      <c r="W1114" s="44"/>
      <c r="X1114" s="44"/>
      <c r="Y1114" s="44"/>
      <c r="Z1114" s="44"/>
      <c r="AA1114" s="44"/>
      <c r="AB1114" s="44"/>
      <c r="AC1114" s="44"/>
      <c r="AD1114" s="44"/>
      <c r="AP1114"/>
      <c r="AQ1114"/>
      <c r="AX1114"/>
    </row>
    <row r="1115" spans="18:50">
      <c r="R1115" s="409"/>
      <c r="S1115" s="44"/>
      <c r="T1115" s="44"/>
      <c r="U1115" s="44"/>
      <c r="V1115" s="44"/>
      <c r="W1115" s="44"/>
      <c r="X1115" s="44"/>
      <c r="Y1115" s="44"/>
      <c r="Z1115" s="44"/>
      <c r="AA1115" s="44"/>
      <c r="AB1115" s="44"/>
      <c r="AC1115" s="44"/>
      <c r="AD1115" s="44"/>
      <c r="AP1115"/>
      <c r="AQ1115"/>
      <c r="AX1115"/>
    </row>
    <row r="1116" spans="18:50">
      <c r="R1116" s="409"/>
      <c r="S1116" s="44"/>
      <c r="T1116" s="44"/>
      <c r="U1116" s="44"/>
      <c r="V1116" s="44"/>
      <c r="W1116" s="44"/>
      <c r="X1116" s="44"/>
      <c r="Y1116" s="44"/>
      <c r="Z1116" s="44"/>
      <c r="AA1116" s="44"/>
      <c r="AB1116" s="44"/>
      <c r="AC1116" s="44"/>
      <c r="AD1116" s="44"/>
      <c r="AP1116"/>
      <c r="AQ1116"/>
      <c r="AX1116"/>
    </row>
    <row r="1117" spans="18:50">
      <c r="R1117" s="409"/>
      <c r="S1117" s="44"/>
      <c r="T1117" s="44"/>
      <c r="U1117" s="44"/>
      <c r="V1117" s="44"/>
      <c r="W1117" s="44"/>
      <c r="X1117" s="44"/>
      <c r="Y1117" s="44"/>
      <c r="Z1117" s="44"/>
      <c r="AA1117" s="44"/>
      <c r="AB1117" s="44"/>
      <c r="AC1117" s="44"/>
      <c r="AD1117" s="44"/>
      <c r="AP1117"/>
      <c r="AQ1117"/>
      <c r="AX1117"/>
    </row>
    <row r="1118" spans="18:50">
      <c r="R1118" s="409"/>
      <c r="S1118" s="44"/>
      <c r="T1118" s="44"/>
      <c r="U1118" s="44"/>
      <c r="V1118" s="44"/>
      <c r="W1118" s="44"/>
      <c r="X1118" s="44"/>
      <c r="Y1118" s="44"/>
      <c r="Z1118" s="44"/>
      <c r="AA1118" s="44"/>
      <c r="AB1118" s="44"/>
      <c r="AC1118" s="44"/>
      <c r="AD1118" s="44"/>
      <c r="AP1118"/>
      <c r="AQ1118"/>
      <c r="AX1118"/>
    </row>
    <row r="1119" spans="18:50">
      <c r="R1119" s="409"/>
      <c r="S1119" s="44"/>
      <c r="T1119" s="44"/>
      <c r="U1119" s="44"/>
      <c r="V1119" s="44"/>
      <c r="W1119" s="44"/>
      <c r="X1119" s="44"/>
      <c r="Y1119" s="44"/>
      <c r="Z1119" s="44"/>
      <c r="AA1119" s="44"/>
      <c r="AB1119" s="44"/>
      <c r="AC1119" s="44"/>
      <c r="AD1119" s="44"/>
      <c r="AP1119"/>
      <c r="AQ1119"/>
      <c r="AX1119"/>
    </row>
    <row r="1120" spans="18:50">
      <c r="R1120" s="409"/>
      <c r="S1120" s="44"/>
      <c r="T1120" s="44"/>
      <c r="U1120" s="44"/>
      <c r="V1120" s="44"/>
      <c r="W1120" s="44"/>
      <c r="X1120" s="44"/>
      <c r="Y1120" s="44"/>
      <c r="Z1120" s="44"/>
      <c r="AA1120" s="44"/>
      <c r="AB1120" s="44"/>
      <c r="AC1120" s="44"/>
      <c r="AD1120" s="44"/>
      <c r="AP1120"/>
      <c r="AQ1120"/>
      <c r="AX1120"/>
    </row>
    <row r="1121" spans="18:50">
      <c r="R1121" s="409"/>
      <c r="S1121" s="44"/>
      <c r="T1121" s="44"/>
      <c r="U1121" s="44"/>
      <c r="V1121" s="44"/>
      <c r="W1121" s="44"/>
      <c r="X1121" s="44"/>
      <c r="Y1121" s="44"/>
      <c r="Z1121" s="44"/>
      <c r="AA1121" s="44"/>
      <c r="AB1121" s="44"/>
      <c r="AC1121" s="44"/>
      <c r="AD1121" s="44"/>
      <c r="AP1121"/>
      <c r="AQ1121"/>
      <c r="AX1121"/>
    </row>
    <row r="1122" spans="18:50">
      <c r="R1122" s="409"/>
      <c r="S1122" s="44"/>
      <c r="T1122" s="44"/>
      <c r="U1122" s="44"/>
      <c r="V1122" s="44"/>
      <c r="W1122" s="44"/>
      <c r="X1122" s="44"/>
      <c r="Y1122" s="44"/>
      <c r="Z1122" s="44"/>
      <c r="AA1122" s="44"/>
      <c r="AB1122" s="44"/>
      <c r="AC1122" s="44"/>
      <c r="AD1122" s="44"/>
      <c r="AP1122"/>
      <c r="AQ1122"/>
      <c r="AX1122"/>
    </row>
    <row r="1123" spans="18:50">
      <c r="R1123" s="409"/>
      <c r="S1123" s="44"/>
      <c r="T1123" s="44"/>
      <c r="U1123" s="44"/>
      <c r="V1123" s="44"/>
      <c r="W1123" s="44"/>
      <c r="X1123" s="44"/>
      <c r="Y1123" s="44"/>
      <c r="Z1123" s="44"/>
      <c r="AA1123" s="44"/>
      <c r="AB1123" s="44"/>
      <c r="AC1123" s="44"/>
      <c r="AD1123" s="44"/>
      <c r="AP1123"/>
      <c r="AQ1123"/>
      <c r="AX1123"/>
    </row>
    <row r="1124" spans="18:50">
      <c r="R1124" s="409"/>
      <c r="S1124" s="44"/>
      <c r="T1124" s="44"/>
      <c r="U1124" s="44"/>
      <c r="V1124" s="44"/>
      <c r="W1124" s="44"/>
      <c r="X1124" s="44"/>
      <c r="Y1124" s="44"/>
      <c r="Z1124" s="44"/>
      <c r="AA1124" s="44"/>
      <c r="AB1124" s="44"/>
      <c r="AC1124" s="44"/>
      <c r="AD1124" s="44"/>
      <c r="AP1124"/>
      <c r="AQ1124"/>
      <c r="AX1124"/>
    </row>
    <row r="1125" spans="18:50">
      <c r="R1125" s="409"/>
      <c r="S1125" s="44"/>
      <c r="T1125" s="44"/>
      <c r="U1125" s="44"/>
      <c r="V1125" s="44"/>
      <c r="W1125" s="44"/>
      <c r="X1125" s="44"/>
      <c r="Y1125" s="44"/>
      <c r="Z1125" s="44"/>
      <c r="AA1125" s="44"/>
      <c r="AB1125" s="44"/>
      <c r="AC1125" s="44"/>
      <c r="AD1125" s="44"/>
      <c r="AP1125"/>
      <c r="AQ1125"/>
      <c r="AX1125"/>
    </row>
    <row r="1126" spans="18:50">
      <c r="R1126" s="409"/>
      <c r="S1126" s="44"/>
      <c r="T1126" s="44"/>
      <c r="U1126" s="44"/>
      <c r="V1126" s="44"/>
      <c r="W1126" s="44"/>
      <c r="X1126" s="44"/>
      <c r="Y1126" s="44"/>
      <c r="Z1126" s="44"/>
      <c r="AA1126" s="44"/>
      <c r="AB1126" s="44"/>
      <c r="AC1126" s="44"/>
      <c r="AD1126" s="44"/>
      <c r="AP1126"/>
      <c r="AQ1126"/>
      <c r="AX1126"/>
    </row>
    <row r="1127" spans="18:50">
      <c r="R1127" s="409"/>
      <c r="S1127" s="44"/>
      <c r="T1127" s="44"/>
      <c r="U1127" s="44"/>
      <c r="V1127" s="44"/>
      <c r="W1127" s="44"/>
      <c r="X1127" s="44"/>
      <c r="Y1127" s="44"/>
      <c r="Z1127" s="44"/>
      <c r="AA1127" s="44"/>
      <c r="AB1127" s="44"/>
      <c r="AC1127" s="44"/>
      <c r="AD1127" s="44"/>
      <c r="AP1127"/>
      <c r="AQ1127"/>
      <c r="AX1127"/>
    </row>
    <row r="1128" spans="18:50">
      <c r="R1128" s="409"/>
      <c r="S1128" s="44"/>
      <c r="T1128" s="44"/>
      <c r="U1128" s="44"/>
      <c r="V1128" s="44"/>
      <c r="W1128" s="44"/>
      <c r="X1128" s="44"/>
      <c r="Y1128" s="44"/>
      <c r="Z1128" s="44"/>
      <c r="AA1128" s="44"/>
      <c r="AB1128" s="44"/>
      <c r="AC1128" s="44"/>
      <c r="AD1128" s="44"/>
      <c r="AP1128"/>
      <c r="AQ1128"/>
      <c r="AX1128"/>
    </row>
    <row r="1129" spans="18:50">
      <c r="R1129" s="409"/>
      <c r="S1129" s="44"/>
      <c r="T1129" s="44"/>
      <c r="U1129" s="44"/>
      <c r="V1129" s="44"/>
      <c r="W1129" s="44"/>
      <c r="X1129" s="44"/>
      <c r="Y1129" s="44"/>
      <c r="Z1129" s="44"/>
      <c r="AA1129" s="44"/>
      <c r="AB1129" s="44"/>
      <c r="AC1129" s="44"/>
      <c r="AD1129" s="44"/>
      <c r="AP1129"/>
      <c r="AQ1129"/>
      <c r="AX1129"/>
    </row>
    <row r="1130" spans="18:50">
      <c r="R1130" s="409"/>
      <c r="S1130" s="44"/>
      <c r="T1130" s="44"/>
      <c r="U1130" s="44"/>
      <c r="V1130" s="44"/>
      <c r="W1130" s="44"/>
      <c r="X1130" s="44"/>
      <c r="Y1130" s="44"/>
      <c r="Z1130" s="44"/>
      <c r="AA1130" s="44"/>
      <c r="AB1130" s="44"/>
      <c r="AC1130" s="44"/>
      <c r="AD1130" s="44"/>
      <c r="AP1130"/>
      <c r="AQ1130"/>
      <c r="AX1130"/>
    </row>
    <row r="1131" spans="18:50">
      <c r="R1131" s="409"/>
      <c r="S1131" s="44"/>
      <c r="T1131" s="44"/>
      <c r="U1131" s="44"/>
      <c r="V1131" s="44"/>
      <c r="W1131" s="44"/>
      <c r="X1131" s="44"/>
      <c r="Y1131" s="44"/>
      <c r="Z1131" s="44"/>
      <c r="AA1131" s="44"/>
      <c r="AB1131" s="44"/>
      <c r="AC1131" s="44"/>
      <c r="AD1131" s="44"/>
      <c r="AP1131"/>
      <c r="AQ1131"/>
      <c r="AX1131"/>
    </row>
    <row r="1132" spans="18:50">
      <c r="R1132" s="409"/>
      <c r="S1132" s="44"/>
      <c r="T1132" s="44"/>
      <c r="U1132" s="44"/>
      <c r="V1132" s="44"/>
      <c r="W1132" s="44"/>
      <c r="X1132" s="44"/>
      <c r="Y1132" s="44"/>
      <c r="Z1132" s="44"/>
      <c r="AA1132" s="44"/>
      <c r="AB1132" s="44"/>
      <c r="AC1132" s="44"/>
      <c r="AD1132" s="44"/>
      <c r="AP1132"/>
      <c r="AQ1132"/>
      <c r="AX1132"/>
    </row>
    <row r="1133" spans="18:50">
      <c r="R1133" s="409"/>
      <c r="S1133" s="44"/>
      <c r="T1133" s="44"/>
      <c r="U1133" s="44"/>
      <c r="V1133" s="44"/>
      <c r="W1133" s="44"/>
      <c r="X1133" s="44"/>
      <c r="Y1133" s="44"/>
      <c r="Z1133" s="44"/>
      <c r="AA1133" s="44"/>
      <c r="AB1133" s="44"/>
      <c r="AC1133" s="44"/>
      <c r="AD1133" s="44"/>
      <c r="AP1133"/>
      <c r="AQ1133"/>
      <c r="AX1133"/>
    </row>
    <row r="1134" spans="18:50">
      <c r="R1134" s="409"/>
      <c r="S1134" s="44"/>
      <c r="T1134" s="44"/>
      <c r="U1134" s="44"/>
      <c r="V1134" s="44"/>
      <c r="W1134" s="44"/>
      <c r="X1134" s="44"/>
      <c r="Y1134" s="44"/>
      <c r="Z1134" s="44"/>
      <c r="AA1134" s="44"/>
      <c r="AB1134" s="44"/>
      <c r="AC1134" s="44"/>
      <c r="AD1134" s="44"/>
      <c r="AP1134"/>
      <c r="AQ1134"/>
      <c r="AX1134"/>
    </row>
    <row r="1135" spans="18:50">
      <c r="R1135" s="409"/>
      <c r="S1135" s="44"/>
      <c r="T1135" s="44"/>
      <c r="U1135" s="44"/>
      <c r="V1135" s="44"/>
      <c r="W1135" s="44"/>
      <c r="X1135" s="44"/>
      <c r="Y1135" s="44"/>
      <c r="Z1135" s="44"/>
      <c r="AA1135" s="44"/>
      <c r="AB1135" s="44"/>
      <c r="AC1135" s="44"/>
      <c r="AD1135" s="44"/>
      <c r="AP1135"/>
      <c r="AQ1135"/>
      <c r="AX1135"/>
    </row>
    <row r="1136" spans="18:50">
      <c r="R1136" s="409"/>
      <c r="S1136" s="44"/>
      <c r="T1136" s="44"/>
      <c r="U1136" s="44"/>
      <c r="V1136" s="44"/>
      <c r="W1136" s="44"/>
      <c r="X1136" s="44"/>
      <c r="Y1136" s="44"/>
      <c r="Z1136" s="44"/>
      <c r="AA1136" s="44"/>
      <c r="AB1136" s="44"/>
      <c r="AC1136" s="44"/>
      <c r="AD1136" s="44"/>
      <c r="AP1136"/>
      <c r="AQ1136"/>
      <c r="AX1136"/>
    </row>
    <row r="1137" spans="18:50">
      <c r="R1137" s="409"/>
      <c r="S1137" s="44"/>
      <c r="T1137" s="44"/>
      <c r="U1137" s="44"/>
      <c r="V1137" s="44"/>
      <c r="W1137" s="44"/>
      <c r="X1137" s="44"/>
      <c r="Y1137" s="44"/>
      <c r="Z1137" s="44"/>
      <c r="AA1137" s="44"/>
      <c r="AB1137" s="44"/>
      <c r="AC1137" s="44"/>
      <c r="AD1137" s="44"/>
      <c r="AP1137"/>
      <c r="AQ1137"/>
      <c r="AX1137"/>
    </row>
    <row r="1138" spans="18:50">
      <c r="R1138" s="409"/>
      <c r="S1138" s="44"/>
      <c r="T1138" s="44"/>
      <c r="U1138" s="44"/>
      <c r="V1138" s="44"/>
      <c r="W1138" s="44"/>
      <c r="X1138" s="44"/>
      <c r="Y1138" s="44"/>
      <c r="Z1138" s="44"/>
      <c r="AA1138" s="44"/>
      <c r="AB1138" s="44"/>
      <c r="AC1138" s="44"/>
      <c r="AD1138" s="44"/>
      <c r="AP1138"/>
      <c r="AQ1138"/>
      <c r="AX1138"/>
    </row>
    <row r="1139" spans="18:50">
      <c r="R1139" s="409"/>
      <c r="S1139" s="44"/>
      <c r="T1139" s="44"/>
      <c r="U1139" s="44"/>
      <c r="V1139" s="44"/>
      <c r="W1139" s="44"/>
      <c r="X1139" s="44"/>
      <c r="Y1139" s="44"/>
      <c r="Z1139" s="44"/>
      <c r="AA1139" s="44"/>
      <c r="AB1139" s="44"/>
      <c r="AC1139" s="44"/>
      <c r="AD1139" s="44"/>
      <c r="AP1139"/>
      <c r="AQ1139"/>
      <c r="AX1139"/>
    </row>
    <row r="1140" spans="18:50">
      <c r="R1140" s="409"/>
      <c r="S1140" s="44"/>
      <c r="T1140" s="44"/>
      <c r="U1140" s="44"/>
      <c r="V1140" s="44"/>
      <c r="W1140" s="44"/>
      <c r="X1140" s="44"/>
      <c r="Y1140" s="44"/>
      <c r="Z1140" s="44"/>
      <c r="AA1140" s="44"/>
      <c r="AB1140" s="44"/>
      <c r="AC1140" s="44"/>
      <c r="AD1140" s="44"/>
      <c r="AP1140"/>
      <c r="AQ1140"/>
      <c r="AX1140"/>
    </row>
    <row r="1141" spans="18:50">
      <c r="R1141" s="409"/>
      <c r="S1141" s="44"/>
      <c r="T1141" s="44"/>
      <c r="U1141" s="44"/>
      <c r="V1141" s="44"/>
      <c r="W1141" s="44"/>
      <c r="X1141" s="44"/>
      <c r="Y1141" s="44"/>
      <c r="Z1141" s="44"/>
      <c r="AA1141" s="44"/>
      <c r="AB1141" s="44"/>
      <c r="AC1141" s="44"/>
      <c r="AD1141" s="44"/>
      <c r="AP1141"/>
      <c r="AQ1141"/>
      <c r="AX1141"/>
    </row>
    <row r="1142" spans="18:50">
      <c r="R1142" s="409"/>
      <c r="S1142" s="44"/>
      <c r="T1142" s="44"/>
      <c r="U1142" s="44"/>
      <c r="V1142" s="44"/>
      <c r="W1142" s="44"/>
      <c r="X1142" s="44"/>
      <c r="Y1142" s="44"/>
      <c r="Z1142" s="44"/>
      <c r="AA1142" s="44"/>
      <c r="AB1142" s="44"/>
      <c r="AC1142" s="44"/>
      <c r="AD1142" s="44"/>
      <c r="AP1142"/>
      <c r="AQ1142"/>
      <c r="AX1142"/>
    </row>
    <row r="1143" spans="18:50">
      <c r="R1143" s="409"/>
      <c r="S1143" s="44"/>
      <c r="T1143" s="44"/>
      <c r="U1143" s="44"/>
      <c r="V1143" s="44"/>
      <c r="W1143" s="44"/>
      <c r="X1143" s="44"/>
      <c r="Y1143" s="44"/>
      <c r="Z1143" s="44"/>
      <c r="AA1143" s="44"/>
      <c r="AB1143" s="44"/>
      <c r="AC1143" s="44"/>
      <c r="AD1143" s="44"/>
      <c r="AP1143"/>
      <c r="AQ1143"/>
      <c r="AX1143"/>
    </row>
    <row r="1144" spans="18:50">
      <c r="R1144" s="409"/>
      <c r="S1144" s="44"/>
      <c r="T1144" s="44"/>
      <c r="U1144" s="44"/>
      <c r="V1144" s="44"/>
      <c r="W1144" s="44"/>
      <c r="X1144" s="44"/>
      <c r="Y1144" s="44"/>
      <c r="Z1144" s="44"/>
      <c r="AA1144" s="44"/>
      <c r="AB1144" s="44"/>
      <c r="AC1144" s="44"/>
      <c r="AD1144" s="44"/>
      <c r="AP1144"/>
      <c r="AQ1144"/>
      <c r="AX1144"/>
    </row>
    <row r="1145" spans="18:50">
      <c r="R1145" s="409"/>
      <c r="S1145" s="44"/>
      <c r="T1145" s="44"/>
      <c r="U1145" s="44"/>
      <c r="V1145" s="44"/>
      <c r="W1145" s="44"/>
      <c r="X1145" s="44"/>
      <c r="Y1145" s="44"/>
      <c r="Z1145" s="44"/>
      <c r="AA1145" s="44"/>
      <c r="AB1145" s="44"/>
      <c r="AC1145" s="44"/>
      <c r="AD1145" s="44"/>
      <c r="AP1145"/>
      <c r="AQ1145"/>
      <c r="AX1145"/>
    </row>
    <row r="1146" spans="18:50">
      <c r="R1146" s="409"/>
      <c r="S1146" s="44"/>
      <c r="T1146" s="44"/>
      <c r="U1146" s="44"/>
      <c r="V1146" s="44"/>
      <c r="W1146" s="44"/>
      <c r="X1146" s="44"/>
      <c r="Y1146" s="44"/>
      <c r="Z1146" s="44"/>
      <c r="AA1146" s="44"/>
      <c r="AB1146" s="44"/>
      <c r="AC1146" s="44"/>
      <c r="AD1146" s="44"/>
      <c r="AP1146"/>
      <c r="AQ1146"/>
      <c r="AX1146"/>
    </row>
    <row r="1147" spans="18:50">
      <c r="R1147" s="409"/>
      <c r="S1147" s="44"/>
      <c r="T1147" s="44"/>
      <c r="U1147" s="44"/>
      <c r="V1147" s="44"/>
      <c r="W1147" s="44"/>
      <c r="X1147" s="44"/>
      <c r="Y1147" s="44"/>
      <c r="Z1147" s="44"/>
      <c r="AA1147" s="44"/>
      <c r="AB1147" s="44"/>
      <c r="AC1147" s="44"/>
      <c r="AD1147" s="44"/>
      <c r="AP1147"/>
      <c r="AQ1147"/>
      <c r="AX1147"/>
    </row>
    <row r="1148" spans="18:50">
      <c r="R1148" s="409"/>
      <c r="S1148" s="44"/>
      <c r="T1148" s="44"/>
      <c r="U1148" s="44"/>
      <c r="V1148" s="44"/>
      <c r="W1148" s="44"/>
      <c r="X1148" s="44"/>
      <c r="Y1148" s="44"/>
      <c r="Z1148" s="44"/>
      <c r="AA1148" s="44"/>
      <c r="AB1148" s="44"/>
      <c r="AC1148" s="44"/>
      <c r="AD1148" s="44"/>
      <c r="AP1148"/>
      <c r="AQ1148"/>
      <c r="AX1148"/>
    </row>
    <row r="1149" spans="18:50">
      <c r="R1149" s="409"/>
      <c r="S1149" s="44"/>
      <c r="T1149" s="44"/>
      <c r="U1149" s="44"/>
      <c r="V1149" s="44"/>
      <c r="W1149" s="44"/>
      <c r="X1149" s="44"/>
      <c r="Y1149" s="44"/>
      <c r="Z1149" s="44"/>
      <c r="AA1149" s="44"/>
      <c r="AB1149" s="44"/>
      <c r="AC1149" s="44"/>
      <c r="AD1149" s="44"/>
      <c r="AP1149"/>
      <c r="AQ1149"/>
      <c r="AX1149"/>
    </row>
    <row r="1150" spans="18:50">
      <c r="R1150" s="409"/>
      <c r="S1150" s="44"/>
      <c r="T1150" s="44"/>
      <c r="U1150" s="44"/>
      <c r="V1150" s="44"/>
      <c r="W1150" s="44"/>
      <c r="X1150" s="44"/>
      <c r="Y1150" s="44"/>
      <c r="Z1150" s="44"/>
      <c r="AA1150" s="44"/>
      <c r="AB1150" s="44"/>
      <c r="AC1150" s="44"/>
      <c r="AD1150" s="44"/>
      <c r="AP1150"/>
      <c r="AQ1150"/>
      <c r="AX1150"/>
    </row>
    <row r="1151" spans="18:50">
      <c r="R1151" s="409"/>
      <c r="S1151" s="44"/>
      <c r="T1151" s="44"/>
      <c r="U1151" s="44"/>
      <c r="V1151" s="44"/>
      <c r="W1151" s="44"/>
      <c r="X1151" s="44"/>
      <c r="Y1151" s="44"/>
      <c r="Z1151" s="44"/>
      <c r="AA1151" s="44"/>
      <c r="AB1151" s="44"/>
      <c r="AC1151" s="44"/>
      <c r="AD1151" s="44"/>
      <c r="AP1151"/>
      <c r="AQ1151"/>
      <c r="AX1151"/>
    </row>
    <row r="1152" spans="18:50">
      <c r="R1152" s="409"/>
      <c r="S1152" s="44"/>
      <c r="T1152" s="44"/>
      <c r="U1152" s="44"/>
      <c r="V1152" s="44"/>
      <c r="W1152" s="44"/>
      <c r="X1152" s="44"/>
      <c r="Y1152" s="44"/>
      <c r="Z1152" s="44"/>
      <c r="AA1152" s="44"/>
      <c r="AB1152" s="44"/>
      <c r="AC1152" s="44"/>
      <c r="AD1152" s="44"/>
      <c r="AP1152"/>
      <c r="AQ1152"/>
      <c r="AX1152"/>
    </row>
    <row r="1153" spans="18:50">
      <c r="R1153" s="409"/>
      <c r="S1153" s="44"/>
      <c r="T1153" s="44"/>
      <c r="U1153" s="44"/>
      <c r="V1153" s="44"/>
      <c r="W1153" s="44"/>
      <c r="X1153" s="44"/>
      <c r="Y1153" s="44"/>
      <c r="Z1153" s="44"/>
      <c r="AA1153" s="44"/>
      <c r="AB1153" s="44"/>
      <c r="AC1153" s="44"/>
      <c r="AD1153" s="44"/>
      <c r="AP1153"/>
      <c r="AQ1153"/>
      <c r="AX1153"/>
    </row>
    <row r="1154" spans="18:50">
      <c r="R1154" s="409"/>
      <c r="S1154" s="44"/>
      <c r="T1154" s="44"/>
      <c r="U1154" s="44"/>
      <c r="V1154" s="44"/>
      <c r="W1154" s="44"/>
      <c r="X1154" s="44"/>
      <c r="Y1154" s="44"/>
      <c r="Z1154" s="44"/>
      <c r="AA1154" s="44"/>
      <c r="AB1154" s="44"/>
      <c r="AC1154" s="44"/>
      <c r="AD1154" s="44"/>
      <c r="AP1154"/>
      <c r="AQ1154"/>
      <c r="AX1154"/>
    </row>
    <row r="1155" spans="18:50">
      <c r="R1155" s="409"/>
      <c r="S1155" s="44"/>
      <c r="T1155" s="44"/>
      <c r="U1155" s="44"/>
      <c r="V1155" s="44"/>
      <c r="W1155" s="44"/>
      <c r="X1155" s="44"/>
      <c r="Y1155" s="44"/>
      <c r="Z1155" s="44"/>
      <c r="AA1155" s="44"/>
      <c r="AB1155" s="44"/>
      <c r="AC1155" s="44"/>
      <c r="AD1155" s="44"/>
      <c r="AP1155"/>
      <c r="AQ1155"/>
      <c r="AX1155"/>
    </row>
    <row r="1156" spans="18:50">
      <c r="R1156" s="409"/>
      <c r="S1156" s="44"/>
      <c r="T1156" s="44"/>
      <c r="U1156" s="44"/>
      <c r="V1156" s="44"/>
      <c r="W1156" s="44"/>
      <c r="X1156" s="44"/>
      <c r="Y1156" s="44"/>
      <c r="Z1156" s="44"/>
      <c r="AA1156" s="44"/>
      <c r="AB1156" s="44"/>
      <c r="AC1156" s="44"/>
      <c r="AD1156" s="44"/>
      <c r="AP1156"/>
      <c r="AQ1156"/>
      <c r="AX1156"/>
    </row>
    <row r="1157" spans="18:50">
      <c r="R1157" s="409"/>
      <c r="S1157" s="44"/>
      <c r="T1157" s="44"/>
      <c r="U1157" s="44"/>
      <c r="V1157" s="44"/>
      <c r="W1157" s="44"/>
      <c r="X1157" s="44"/>
      <c r="Y1157" s="44"/>
      <c r="Z1157" s="44"/>
      <c r="AA1157" s="44"/>
      <c r="AB1157" s="44"/>
      <c r="AC1157" s="44"/>
      <c r="AD1157" s="44"/>
      <c r="AP1157"/>
      <c r="AQ1157"/>
      <c r="AX1157"/>
    </row>
    <row r="1158" spans="18:50">
      <c r="R1158" s="409"/>
      <c r="S1158" s="44"/>
      <c r="T1158" s="44"/>
      <c r="U1158" s="44"/>
      <c r="V1158" s="44"/>
      <c r="W1158" s="44"/>
      <c r="X1158" s="44"/>
      <c r="Y1158" s="44"/>
      <c r="Z1158" s="44"/>
      <c r="AA1158" s="44"/>
      <c r="AB1158" s="44"/>
      <c r="AC1158" s="44"/>
      <c r="AD1158" s="44"/>
      <c r="AP1158"/>
      <c r="AQ1158"/>
      <c r="AX1158"/>
    </row>
    <row r="1159" spans="18:50">
      <c r="R1159" s="409"/>
      <c r="S1159" s="44"/>
      <c r="T1159" s="44"/>
      <c r="U1159" s="44"/>
      <c r="V1159" s="44"/>
      <c r="W1159" s="44"/>
      <c r="X1159" s="44"/>
      <c r="Y1159" s="44"/>
      <c r="Z1159" s="44"/>
      <c r="AA1159" s="44"/>
      <c r="AB1159" s="44"/>
      <c r="AC1159" s="44"/>
      <c r="AD1159" s="44"/>
      <c r="AP1159"/>
      <c r="AQ1159"/>
      <c r="AX1159"/>
    </row>
    <row r="1160" spans="18:50">
      <c r="R1160" s="409"/>
      <c r="S1160" s="44"/>
      <c r="T1160" s="44"/>
      <c r="U1160" s="44"/>
      <c r="V1160" s="44"/>
      <c r="W1160" s="44"/>
      <c r="X1160" s="44"/>
      <c r="Y1160" s="44"/>
      <c r="Z1160" s="44"/>
      <c r="AA1160" s="44"/>
      <c r="AB1160" s="44"/>
      <c r="AC1160" s="44"/>
      <c r="AD1160" s="44"/>
      <c r="AP1160"/>
      <c r="AQ1160"/>
      <c r="AX1160"/>
    </row>
    <row r="1161" spans="18:50">
      <c r="R1161" s="409"/>
      <c r="S1161" s="44"/>
      <c r="T1161" s="44"/>
      <c r="U1161" s="44"/>
      <c r="V1161" s="44"/>
      <c r="W1161" s="44"/>
      <c r="X1161" s="44"/>
      <c r="Y1161" s="44"/>
      <c r="Z1161" s="44"/>
      <c r="AA1161" s="44"/>
      <c r="AB1161" s="44"/>
      <c r="AC1161" s="44"/>
      <c r="AD1161" s="44"/>
      <c r="AP1161"/>
      <c r="AQ1161"/>
      <c r="AX1161"/>
    </row>
    <row r="1162" spans="18:50">
      <c r="R1162" s="409"/>
      <c r="S1162" s="44"/>
      <c r="T1162" s="44"/>
      <c r="U1162" s="44"/>
      <c r="V1162" s="44"/>
      <c r="W1162" s="44"/>
      <c r="X1162" s="44"/>
      <c r="Y1162" s="44"/>
      <c r="Z1162" s="44"/>
      <c r="AA1162" s="44"/>
      <c r="AB1162" s="44"/>
      <c r="AC1162" s="44"/>
      <c r="AD1162" s="44"/>
      <c r="AP1162"/>
      <c r="AQ1162"/>
      <c r="AX1162"/>
    </row>
    <row r="1163" spans="18:50">
      <c r="R1163" s="409"/>
      <c r="S1163" s="44"/>
      <c r="T1163" s="44"/>
      <c r="U1163" s="44"/>
      <c r="V1163" s="44"/>
      <c r="W1163" s="44"/>
      <c r="X1163" s="44"/>
      <c r="Y1163" s="44"/>
      <c r="Z1163" s="44"/>
      <c r="AA1163" s="44"/>
      <c r="AB1163" s="44"/>
      <c r="AC1163" s="44"/>
      <c r="AD1163" s="44"/>
      <c r="AP1163"/>
      <c r="AQ1163"/>
      <c r="AX1163"/>
    </row>
    <row r="1164" spans="18:50">
      <c r="R1164" s="409"/>
      <c r="S1164" s="44"/>
      <c r="T1164" s="44"/>
      <c r="U1164" s="44"/>
      <c r="V1164" s="44"/>
      <c r="W1164" s="44"/>
      <c r="X1164" s="44"/>
      <c r="Y1164" s="44"/>
      <c r="Z1164" s="44"/>
      <c r="AA1164" s="44"/>
      <c r="AB1164" s="44"/>
      <c r="AC1164" s="44"/>
      <c r="AD1164" s="44"/>
      <c r="AP1164"/>
      <c r="AQ1164"/>
      <c r="AX1164"/>
    </row>
    <row r="1165" spans="18:50">
      <c r="R1165" s="409"/>
      <c r="S1165" s="44"/>
      <c r="T1165" s="44"/>
      <c r="U1165" s="44"/>
      <c r="V1165" s="44"/>
      <c r="W1165" s="44"/>
      <c r="X1165" s="44"/>
      <c r="Y1165" s="44"/>
      <c r="Z1165" s="44"/>
      <c r="AA1165" s="44"/>
      <c r="AB1165" s="44"/>
      <c r="AC1165" s="44"/>
      <c r="AD1165" s="44"/>
      <c r="AP1165"/>
      <c r="AQ1165"/>
      <c r="AX1165"/>
    </row>
    <row r="1166" spans="18:50">
      <c r="R1166" s="409"/>
      <c r="S1166" s="44"/>
      <c r="T1166" s="44"/>
      <c r="U1166" s="44"/>
      <c r="V1166" s="44"/>
      <c r="W1166" s="44"/>
      <c r="X1166" s="44"/>
      <c r="Y1166" s="44"/>
      <c r="Z1166" s="44"/>
      <c r="AA1166" s="44"/>
      <c r="AB1166" s="44"/>
      <c r="AC1166" s="44"/>
      <c r="AD1166" s="44"/>
      <c r="AP1166"/>
      <c r="AQ1166"/>
      <c r="AX1166"/>
    </row>
    <row r="1167" spans="18:50">
      <c r="R1167" s="409"/>
      <c r="S1167" s="44"/>
      <c r="T1167" s="44"/>
      <c r="U1167" s="44"/>
      <c r="V1167" s="44"/>
      <c r="W1167" s="44"/>
      <c r="X1167" s="44"/>
      <c r="Y1167" s="44"/>
      <c r="Z1167" s="44"/>
      <c r="AA1167" s="44"/>
      <c r="AB1167" s="44"/>
      <c r="AC1167" s="44"/>
      <c r="AD1167" s="44"/>
      <c r="AP1167"/>
      <c r="AQ1167"/>
      <c r="AX1167"/>
    </row>
    <row r="1168" spans="18:50">
      <c r="R1168" s="409"/>
      <c r="S1168" s="44"/>
      <c r="T1168" s="44"/>
      <c r="U1168" s="44"/>
      <c r="V1168" s="44"/>
      <c r="W1168" s="44"/>
      <c r="X1168" s="44"/>
      <c r="Y1168" s="44"/>
      <c r="Z1168" s="44"/>
      <c r="AA1168" s="44"/>
      <c r="AB1168" s="44"/>
      <c r="AC1168" s="44"/>
      <c r="AD1168" s="44"/>
      <c r="AP1168"/>
      <c r="AQ1168"/>
      <c r="AX1168"/>
    </row>
    <row r="1169" spans="18:50">
      <c r="R1169" s="409"/>
      <c r="S1169" s="44"/>
      <c r="T1169" s="44"/>
      <c r="U1169" s="44"/>
      <c r="V1169" s="44"/>
      <c r="W1169" s="44"/>
      <c r="X1169" s="44"/>
      <c r="Y1169" s="44"/>
      <c r="Z1169" s="44"/>
      <c r="AA1169" s="44"/>
      <c r="AB1169" s="44"/>
      <c r="AC1169" s="44"/>
      <c r="AD1169" s="44"/>
      <c r="AP1169"/>
      <c r="AQ1169"/>
      <c r="AX1169"/>
    </row>
    <row r="1170" spans="18:50">
      <c r="R1170" s="409"/>
      <c r="S1170" s="44"/>
      <c r="T1170" s="44"/>
      <c r="U1170" s="44"/>
      <c r="V1170" s="44"/>
      <c r="W1170" s="44"/>
      <c r="X1170" s="44"/>
      <c r="Y1170" s="44"/>
      <c r="Z1170" s="44"/>
      <c r="AA1170" s="44"/>
      <c r="AB1170" s="44"/>
      <c r="AC1170" s="44"/>
      <c r="AD1170" s="44"/>
      <c r="AP1170"/>
      <c r="AQ1170"/>
      <c r="AX1170"/>
    </row>
    <row r="1171" spans="18:50">
      <c r="R1171" s="409"/>
      <c r="S1171" s="44"/>
      <c r="T1171" s="44"/>
      <c r="U1171" s="44"/>
      <c r="V1171" s="44"/>
      <c r="W1171" s="44"/>
      <c r="X1171" s="44"/>
      <c r="Y1171" s="44"/>
      <c r="Z1171" s="44"/>
      <c r="AA1171" s="44"/>
      <c r="AB1171" s="44"/>
      <c r="AC1171" s="44"/>
      <c r="AD1171" s="44"/>
      <c r="AP1171"/>
      <c r="AQ1171"/>
      <c r="AX1171"/>
    </row>
    <row r="1172" spans="18:50">
      <c r="R1172" s="409"/>
      <c r="S1172" s="44"/>
      <c r="T1172" s="44"/>
      <c r="U1172" s="44"/>
      <c r="V1172" s="44"/>
      <c r="W1172" s="44"/>
      <c r="X1172" s="44"/>
      <c r="Y1172" s="44"/>
      <c r="Z1172" s="44"/>
      <c r="AA1172" s="44"/>
      <c r="AB1172" s="44"/>
      <c r="AC1172" s="44"/>
      <c r="AD1172" s="44"/>
      <c r="AP1172"/>
      <c r="AQ1172"/>
      <c r="AX1172"/>
    </row>
    <row r="1173" spans="18:50">
      <c r="R1173" s="409"/>
      <c r="S1173" s="44"/>
      <c r="T1173" s="44"/>
      <c r="U1173" s="44"/>
      <c r="V1173" s="44"/>
      <c r="W1173" s="44"/>
      <c r="X1173" s="44"/>
      <c r="Y1173" s="44"/>
      <c r="Z1173" s="44"/>
      <c r="AA1173" s="44"/>
      <c r="AB1173" s="44"/>
      <c r="AC1173" s="44"/>
      <c r="AD1173" s="44"/>
      <c r="AP1173"/>
      <c r="AQ1173"/>
      <c r="AX1173"/>
    </row>
    <row r="1174" spans="18:50">
      <c r="R1174" s="409"/>
      <c r="S1174" s="44"/>
      <c r="T1174" s="44"/>
      <c r="U1174" s="44"/>
      <c r="V1174" s="44"/>
      <c r="W1174" s="44"/>
      <c r="X1174" s="44"/>
      <c r="Y1174" s="44"/>
      <c r="Z1174" s="44"/>
      <c r="AA1174" s="44"/>
      <c r="AB1174" s="44"/>
      <c r="AC1174" s="44"/>
      <c r="AD1174" s="44"/>
      <c r="AP1174"/>
      <c r="AQ1174"/>
      <c r="AX1174"/>
    </row>
    <row r="1175" spans="18:50">
      <c r="R1175" s="409"/>
      <c r="S1175" s="44"/>
      <c r="T1175" s="44"/>
      <c r="U1175" s="44"/>
      <c r="V1175" s="44"/>
      <c r="W1175" s="44"/>
      <c r="X1175" s="44"/>
      <c r="Y1175" s="44"/>
      <c r="Z1175" s="44"/>
      <c r="AA1175" s="44"/>
      <c r="AB1175" s="44"/>
      <c r="AC1175" s="44"/>
      <c r="AD1175" s="44"/>
      <c r="AP1175"/>
      <c r="AQ1175"/>
      <c r="AX1175"/>
    </row>
    <row r="1176" spans="18:50">
      <c r="R1176" s="409"/>
      <c r="S1176" s="44"/>
      <c r="T1176" s="44"/>
      <c r="U1176" s="44"/>
      <c r="V1176" s="44"/>
      <c r="W1176" s="44"/>
      <c r="X1176" s="44"/>
      <c r="Y1176" s="44"/>
      <c r="Z1176" s="44"/>
      <c r="AA1176" s="44"/>
      <c r="AB1176" s="44"/>
      <c r="AC1176" s="44"/>
      <c r="AD1176" s="44"/>
      <c r="AP1176"/>
      <c r="AQ1176"/>
      <c r="AX1176"/>
    </row>
    <row r="1177" spans="18:50">
      <c r="R1177" s="409"/>
      <c r="S1177" s="44"/>
      <c r="T1177" s="44"/>
      <c r="U1177" s="44"/>
      <c r="V1177" s="44"/>
      <c r="W1177" s="44"/>
      <c r="X1177" s="44"/>
      <c r="Y1177" s="44"/>
      <c r="Z1177" s="44"/>
      <c r="AA1177" s="44"/>
      <c r="AB1177" s="44"/>
      <c r="AC1177" s="44"/>
      <c r="AD1177" s="44"/>
      <c r="AP1177"/>
      <c r="AQ1177"/>
      <c r="AX1177"/>
    </row>
    <row r="1178" spans="18:50">
      <c r="R1178" s="409"/>
      <c r="S1178" s="44"/>
      <c r="T1178" s="44"/>
      <c r="U1178" s="44"/>
      <c r="V1178" s="44"/>
      <c r="W1178" s="44"/>
      <c r="X1178" s="44"/>
      <c r="Y1178" s="44"/>
      <c r="Z1178" s="44"/>
      <c r="AA1178" s="44"/>
      <c r="AB1178" s="44"/>
      <c r="AC1178" s="44"/>
      <c r="AD1178" s="44"/>
      <c r="AP1178"/>
      <c r="AQ1178"/>
      <c r="AX1178"/>
    </row>
    <row r="1179" spans="18:50">
      <c r="R1179" s="409"/>
      <c r="S1179" s="44"/>
      <c r="T1179" s="44"/>
      <c r="U1179" s="44"/>
      <c r="V1179" s="44"/>
      <c r="W1179" s="44"/>
      <c r="X1179" s="44"/>
      <c r="Y1179" s="44"/>
      <c r="Z1179" s="44"/>
      <c r="AA1179" s="44"/>
      <c r="AB1179" s="44"/>
      <c r="AC1179" s="44"/>
      <c r="AD1179" s="44"/>
      <c r="AP1179"/>
      <c r="AQ1179"/>
      <c r="AX1179"/>
    </row>
    <row r="1180" spans="18:50">
      <c r="R1180" s="409"/>
      <c r="S1180" s="44"/>
      <c r="T1180" s="44"/>
      <c r="U1180" s="44"/>
      <c r="V1180" s="44"/>
      <c r="W1180" s="44"/>
      <c r="X1180" s="44"/>
      <c r="Y1180" s="44"/>
      <c r="Z1180" s="44"/>
      <c r="AA1180" s="44"/>
      <c r="AB1180" s="44"/>
      <c r="AC1180" s="44"/>
      <c r="AD1180" s="44"/>
      <c r="AP1180"/>
      <c r="AQ1180"/>
      <c r="AX1180"/>
    </row>
    <row r="1181" spans="18:50">
      <c r="R1181" s="409"/>
      <c r="S1181" s="44"/>
      <c r="T1181" s="44"/>
      <c r="U1181" s="44"/>
      <c r="V1181" s="44"/>
      <c r="W1181" s="44"/>
      <c r="X1181" s="44"/>
      <c r="Y1181" s="44"/>
      <c r="Z1181" s="44"/>
      <c r="AA1181" s="44"/>
      <c r="AB1181" s="44"/>
      <c r="AC1181" s="44"/>
      <c r="AD1181" s="44"/>
      <c r="AP1181"/>
      <c r="AQ1181"/>
      <c r="AX1181"/>
    </row>
    <row r="1182" spans="18:50">
      <c r="R1182" s="409"/>
      <c r="S1182" s="44"/>
      <c r="T1182" s="44"/>
      <c r="U1182" s="44"/>
      <c r="V1182" s="44"/>
      <c r="W1182" s="44"/>
      <c r="X1182" s="44"/>
      <c r="Y1182" s="44"/>
      <c r="Z1182" s="44"/>
      <c r="AA1182" s="44"/>
      <c r="AB1182" s="44"/>
      <c r="AC1182" s="44"/>
      <c r="AD1182" s="44"/>
      <c r="AP1182"/>
      <c r="AQ1182"/>
      <c r="AX1182"/>
    </row>
    <row r="1183" spans="18:50">
      <c r="R1183" s="409"/>
      <c r="S1183" s="44"/>
      <c r="T1183" s="44"/>
      <c r="U1183" s="44"/>
      <c r="V1183" s="44"/>
      <c r="W1183" s="44"/>
      <c r="X1183" s="44"/>
      <c r="Y1183" s="44"/>
      <c r="Z1183" s="44"/>
      <c r="AA1183" s="44"/>
      <c r="AB1183" s="44"/>
      <c r="AC1183" s="44"/>
      <c r="AD1183" s="44"/>
      <c r="AP1183"/>
      <c r="AQ1183"/>
      <c r="AX1183"/>
    </row>
    <row r="1184" spans="18:50">
      <c r="R1184" s="409"/>
      <c r="S1184" s="44"/>
      <c r="T1184" s="44"/>
      <c r="U1184" s="44"/>
      <c r="V1184" s="44"/>
      <c r="W1184" s="44"/>
      <c r="X1184" s="44"/>
      <c r="Y1184" s="44"/>
      <c r="Z1184" s="44"/>
      <c r="AA1184" s="44"/>
      <c r="AB1184" s="44"/>
      <c r="AC1184" s="44"/>
      <c r="AD1184" s="44"/>
      <c r="AP1184"/>
      <c r="AQ1184"/>
      <c r="AX1184"/>
    </row>
    <row r="1185" spans="18:50">
      <c r="R1185" s="409"/>
      <c r="S1185" s="44"/>
      <c r="T1185" s="44"/>
      <c r="U1185" s="44"/>
      <c r="V1185" s="44"/>
      <c r="W1185" s="44"/>
      <c r="X1185" s="44"/>
      <c r="Y1185" s="44"/>
      <c r="Z1185" s="44"/>
      <c r="AA1185" s="44"/>
      <c r="AB1185" s="44"/>
      <c r="AC1185" s="44"/>
      <c r="AD1185" s="44"/>
      <c r="AP1185"/>
      <c r="AQ1185"/>
      <c r="AX1185"/>
    </row>
    <row r="1186" spans="18:50">
      <c r="R1186" s="409"/>
      <c r="S1186" s="44"/>
      <c r="T1186" s="44"/>
      <c r="U1186" s="44"/>
      <c r="V1186" s="44"/>
      <c r="W1186" s="44"/>
      <c r="X1186" s="44"/>
      <c r="Y1186" s="44"/>
      <c r="Z1186" s="44"/>
      <c r="AA1186" s="44"/>
      <c r="AB1186" s="44"/>
      <c r="AC1186" s="44"/>
      <c r="AD1186" s="44"/>
      <c r="AP1186"/>
      <c r="AQ1186"/>
      <c r="AX1186"/>
    </row>
    <row r="1187" spans="18:50">
      <c r="R1187" s="409"/>
      <c r="S1187" s="44"/>
      <c r="T1187" s="44"/>
      <c r="U1187" s="44"/>
      <c r="V1187" s="44"/>
      <c r="W1187" s="44"/>
      <c r="X1187" s="44"/>
      <c r="Y1187" s="44"/>
      <c r="Z1187" s="44"/>
      <c r="AA1187" s="44"/>
      <c r="AB1187" s="44"/>
      <c r="AC1187" s="44"/>
      <c r="AD1187" s="44"/>
      <c r="AP1187"/>
      <c r="AQ1187"/>
      <c r="AX1187"/>
    </row>
    <row r="1188" spans="18:50">
      <c r="R1188" s="409"/>
      <c r="S1188" s="44"/>
      <c r="T1188" s="44"/>
      <c r="U1188" s="44"/>
      <c r="V1188" s="44"/>
      <c r="W1188" s="44"/>
      <c r="X1188" s="44"/>
      <c r="Y1188" s="44"/>
      <c r="Z1188" s="44"/>
      <c r="AA1188" s="44"/>
      <c r="AB1188" s="44"/>
      <c r="AC1188" s="44"/>
      <c r="AD1188" s="44"/>
      <c r="AP1188"/>
      <c r="AQ1188"/>
      <c r="AX1188"/>
    </row>
    <row r="1189" spans="18:50">
      <c r="R1189" s="409"/>
      <c r="S1189" s="44"/>
      <c r="T1189" s="44"/>
      <c r="U1189" s="44"/>
      <c r="V1189" s="44"/>
      <c r="W1189" s="44"/>
      <c r="X1189" s="44"/>
      <c r="Y1189" s="44"/>
      <c r="Z1189" s="44"/>
      <c r="AA1189" s="44"/>
      <c r="AB1189" s="44"/>
      <c r="AC1189" s="44"/>
      <c r="AD1189" s="44"/>
      <c r="AP1189"/>
      <c r="AQ1189"/>
      <c r="AX1189"/>
    </row>
    <row r="1190" spans="18:50">
      <c r="R1190" s="409"/>
      <c r="S1190" s="44"/>
      <c r="T1190" s="44"/>
      <c r="U1190" s="44"/>
      <c r="V1190" s="44"/>
      <c r="W1190" s="44"/>
      <c r="X1190" s="44"/>
      <c r="Y1190" s="44"/>
      <c r="Z1190" s="44"/>
      <c r="AA1190" s="44"/>
      <c r="AB1190" s="44"/>
      <c r="AC1190" s="44"/>
      <c r="AD1190" s="44"/>
      <c r="AP1190"/>
      <c r="AQ1190"/>
      <c r="AX1190"/>
    </row>
    <row r="1191" spans="18:50">
      <c r="R1191" s="409"/>
      <c r="S1191" s="44"/>
      <c r="T1191" s="44"/>
      <c r="U1191" s="44"/>
      <c r="V1191" s="44"/>
      <c r="W1191" s="44"/>
      <c r="X1191" s="44"/>
      <c r="Y1191" s="44"/>
      <c r="Z1191" s="44"/>
      <c r="AA1191" s="44"/>
      <c r="AB1191" s="44"/>
      <c r="AC1191" s="44"/>
      <c r="AD1191" s="44"/>
      <c r="AP1191"/>
      <c r="AQ1191"/>
      <c r="AX1191"/>
    </row>
    <row r="1192" spans="18:50">
      <c r="R1192" s="409"/>
      <c r="S1192" s="44"/>
      <c r="T1192" s="44"/>
      <c r="U1192" s="44"/>
      <c r="V1192" s="44"/>
      <c r="W1192" s="44"/>
      <c r="X1192" s="44"/>
      <c r="Y1192" s="44"/>
      <c r="Z1192" s="44"/>
      <c r="AA1192" s="44"/>
      <c r="AB1192" s="44"/>
      <c r="AC1192" s="44"/>
      <c r="AD1192" s="44"/>
      <c r="AP1192"/>
      <c r="AQ1192"/>
      <c r="AX1192"/>
    </row>
    <row r="1193" spans="18:50">
      <c r="R1193" s="409"/>
      <c r="S1193" s="44"/>
      <c r="T1193" s="44"/>
      <c r="U1193" s="44"/>
      <c r="V1193" s="44"/>
      <c r="W1193" s="44"/>
      <c r="X1193" s="44"/>
      <c r="Y1193" s="44"/>
      <c r="Z1193" s="44"/>
      <c r="AA1193" s="44"/>
      <c r="AB1193" s="44"/>
      <c r="AC1193" s="44"/>
      <c r="AD1193" s="44"/>
      <c r="AP1193"/>
      <c r="AQ1193"/>
      <c r="AX1193"/>
    </row>
    <row r="1194" spans="18:50">
      <c r="R1194" s="409"/>
      <c r="S1194" s="44"/>
      <c r="T1194" s="44"/>
      <c r="U1194" s="44"/>
      <c r="V1194" s="44"/>
      <c r="W1194" s="44"/>
      <c r="X1194" s="44"/>
      <c r="Y1194" s="44"/>
      <c r="Z1194" s="44"/>
      <c r="AA1194" s="44"/>
      <c r="AB1194" s="44"/>
      <c r="AC1194" s="44"/>
      <c r="AD1194" s="44"/>
      <c r="AP1194"/>
      <c r="AQ1194"/>
      <c r="AX1194"/>
    </row>
    <row r="1195" spans="18:50">
      <c r="R1195" s="409"/>
      <c r="S1195" s="44"/>
      <c r="T1195" s="44"/>
      <c r="U1195" s="44"/>
      <c r="V1195" s="44"/>
      <c r="W1195" s="44"/>
      <c r="X1195" s="44"/>
      <c r="Y1195" s="44"/>
      <c r="Z1195" s="44"/>
      <c r="AA1195" s="44"/>
      <c r="AB1195" s="44"/>
      <c r="AC1195" s="44"/>
      <c r="AD1195" s="44"/>
      <c r="AP1195"/>
      <c r="AQ1195"/>
      <c r="AX1195"/>
    </row>
    <row r="1196" spans="18:50">
      <c r="R1196" s="409"/>
      <c r="S1196" s="44"/>
      <c r="T1196" s="44"/>
      <c r="U1196" s="44"/>
      <c r="V1196" s="44"/>
      <c r="W1196" s="44"/>
      <c r="X1196" s="44"/>
      <c r="Y1196" s="44"/>
      <c r="Z1196" s="44"/>
      <c r="AA1196" s="44"/>
      <c r="AB1196" s="44"/>
      <c r="AC1196" s="44"/>
      <c r="AD1196" s="44"/>
      <c r="AP1196"/>
      <c r="AQ1196"/>
      <c r="AX1196"/>
    </row>
    <row r="1197" spans="18:50">
      <c r="R1197" s="409"/>
      <c r="S1197" s="44"/>
      <c r="T1197" s="44"/>
      <c r="U1197" s="44"/>
      <c r="V1197" s="44"/>
      <c r="W1197" s="44"/>
      <c r="X1197" s="44"/>
      <c r="Y1197" s="44"/>
      <c r="Z1197" s="44"/>
      <c r="AA1197" s="44"/>
      <c r="AB1197" s="44"/>
      <c r="AC1197" s="44"/>
      <c r="AD1197" s="44"/>
      <c r="AP1197"/>
      <c r="AQ1197"/>
      <c r="AX1197"/>
    </row>
    <row r="1198" spans="18:50">
      <c r="R1198" s="409"/>
      <c r="S1198" s="44"/>
      <c r="T1198" s="44"/>
      <c r="U1198" s="44"/>
      <c r="V1198" s="44"/>
      <c r="W1198" s="44"/>
      <c r="X1198" s="44"/>
      <c r="Y1198" s="44"/>
      <c r="Z1198" s="44"/>
      <c r="AA1198" s="44"/>
      <c r="AB1198" s="44"/>
      <c r="AC1198" s="44"/>
      <c r="AD1198" s="44"/>
      <c r="AP1198"/>
      <c r="AQ1198"/>
      <c r="AX1198"/>
    </row>
    <row r="1199" spans="18:50">
      <c r="R1199" s="409"/>
      <c r="S1199" s="44"/>
      <c r="T1199" s="44"/>
      <c r="U1199" s="44"/>
      <c r="V1199" s="44"/>
      <c r="W1199" s="44"/>
      <c r="X1199" s="44"/>
      <c r="Y1199" s="44"/>
      <c r="Z1199" s="44"/>
      <c r="AA1199" s="44"/>
      <c r="AB1199" s="44"/>
      <c r="AC1199" s="44"/>
      <c r="AD1199" s="44"/>
      <c r="AP1199"/>
      <c r="AQ1199"/>
      <c r="AX1199"/>
    </row>
    <row r="1200" spans="18:50">
      <c r="R1200" s="409"/>
      <c r="S1200" s="44"/>
      <c r="T1200" s="44"/>
      <c r="U1200" s="44"/>
      <c r="V1200" s="44"/>
      <c r="W1200" s="44"/>
      <c r="X1200" s="44"/>
      <c r="Y1200" s="44"/>
      <c r="Z1200" s="44"/>
      <c r="AA1200" s="44"/>
      <c r="AB1200" s="44"/>
      <c r="AC1200" s="44"/>
      <c r="AD1200" s="44"/>
      <c r="AP1200"/>
      <c r="AQ1200"/>
      <c r="AX1200"/>
    </row>
    <row r="1201" spans="18:50">
      <c r="R1201" s="409"/>
      <c r="S1201" s="44"/>
      <c r="T1201" s="44"/>
      <c r="U1201" s="44"/>
      <c r="V1201" s="44"/>
      <c r="W1201" s="44"/>
      <c r="X1201" s="44"/>
      <c r="Y1201" s="44"/>
      <c r="Z1201" s="44"/>
      <c r="AA1201" s="44"/>
      <c r="AB1201" s="44"/>
      <c r="AC1201" s="44"/>
      <c r="AD1201" s="44"/>
      <c r="AP1201"/>
      <c r="AQ1201"/>
      <c r="AX1201"/>
    </row>
    <row r="1202" spans="18:50">
      <c r="R1202" s="409"/>
      <c r="S1202" s="44"/>
      <c r="T1202" s="44"/>
      <c r="U1202" s="44"/>
      <c r="V1202" s="44"/>
      <c r="W1202" s="44"/>
      <c r="X1202" s="44"/>
      <c r="Y1202" s="44"/>
      <c r="Z1202" s="44"/>
      <c r="AA1202" s="44"/>
      <c r="AB1202" s="44"/>
      <c r="AC1202" s="44"/>
      <c r="AD1202" s="44"/>
      <c r="AP1202"/>
      <c r="AQ1202"/>
      <c r="AX1202"/>
    </row>
    <row r="1203" spans="18:50">
      <c r="R1203" s="409"/>
      <c r="S1203" s="44"/>
      <c r="T1203" s="44"/>
      <c r="U1203" s="44"/>
      <c r="V1203" s="44"/>
      <c r="W1203" s="44"/>
      <c r="X1203" s="44"/>
      <c r="Y1203" s="44"/>
      <c r="Z1203" s="44"/>
      <c r="AA1203" s="44"/>
      <c r="AB1203" s="44"/>
      <c r="AC1203" s="44"/>
      <c r="AD1203" s="44"/>
      <c r="AP1203"/>
      <c r="AQ1203"/>
      <c r="AX1203"/>
    </row>
    <row r="1204" spans="18:50">
      <c r="R1204" s="409"/>
      <c r="S1204" s="44"/>
      <c r="T1204" s="44"/>
      <c r="U1204" s="44"/>
      <c r="V1204" s="44"/>
      <c r="W1204" s="44"/>
      <c r="X1204" s="44"/>
      <c r="Y1204" s="44"/>
      <c r="Z1204" s="44"/>
      <c r="AA1204" s="44"/>
      <c r="AB1204" s="44"/>
      <c r="AC1204" s="44"/>
      <c r="AD1204" s="44"/>
      <c r="AP1204"/>
      <c r="AQ1204"/>
      <c r="AX1204"/>
    </row>
    <row r="1205" spans="18:50">
      <c r="R1205" s="409"/>
      <c r="S1205" s="44"/>
      <c r="T1205" s="44"/>
      <c r="U1205" s="44"/>
      <c r="V1205" s="44"/>
      <c r="W1205" s="44"/>
      <c r="X1205" s="44"/>
      <c r="Y1205" s="44"/>
      <c r="Z1205" s="44"/>
      <c r="AA1205" s="44"/>
      <c r="AB1205" s="44"/>
      <c r="AC1205" s="44"/>
      <c r="AD1205" s="44"/>
      <c r="AP1205"/>
      <c r="AQ1205"/>
      <c r="AX1205"/>
    </row>
    <row r="1206" spans="18:50">
      <c r="R1206" s="409"/>
      <c r="S1206" s="44"/>
      <c r="T1206" s="44"/>
      <c r="U1206" s="44"/>
      <c r="V1206" s="44"/>
      <c r="W1206" s="44"/>
      <c r="X1206" s="44"/>
      <c r="Y1206" s="44"/>
      <c r="Z1206" s="44"/>
      <c r="AA1206" s="44"/>
      <c r="AB1206" s="44"/>
      <c r="AC1206" s="44"/>
      <c r="AD1206" s="44"/>
      <c r="AP1206"/>
      <c r="AQ1206"/>
      <c r="AX1206"/>
    </row>
    <row r="1207" spans="18:50">
      <c r="R1207" s="409"/>
      <c r="S1207" s="44"/>
      <c r="T1207" s="44"/>
      <c r="U1207" s="44"/>
      <c r="V1207" s="44"/>
      <c r="W1207" s="44"/>
      <c r="X1207" s="44"/>
      <c r="Y1207" s="44"/>
      <c r="Z1207" s="44"/>
      <c r="AA1207" s="44"/>
      <c r="AB1207" s="44"/>
      <c r="AC1207" s="44"/>
      <c r="AD1207" s="44"/>
      <c r="AP1207"/>
      <c r="AQ1207"/>
      <c r="AX1207"/>
    </row>
    <row r="1208" spans="18:50">
      <c r="R1208" s="409"/>
      <c r="S1208" s="44"/>
      <c r="T1208" s="44"/>
      <c r="U1208" s="44"/>
      <c r="V1208" s="44"/>
      <c r="W1208" s="44"/>
      <c r="X1208" s="44"/>
      <c r="Y1208" s="44"/>
      <c r="Z1208" s="44"/>
      <c r="AA1208" s="44"/>
      <c r="AB1208" s="44"/>
      <c r="AC1208" s="44"/>
      <c r="AD1208" s="44"/>
      <c r="AP1208"/>
      <c r="AQ1208"/>
      <c r="AX1208"/>
    </row>
    <row r="1209" spans="18:50">
      <c r="R1209" s="409"/>
      <c r="S1209" s="44"/>
      <c r="T1209" s="44"/>
      <c r="U1209" s="44"/>
      <c r="V1209" s="44"/>
      <c r="W1209" s="44"/>
      <c r="X1209" s="44"/>
      <c r="Y1209" s="44"/>
      <c r="Z1209" s="44"/>
      <c r="AA1209" s="44"/>
      <c r="AB1209" s="44"/>
      <c r="AC1209" s="44"/>
      <c r="AD1209" s="44"/>
      <c r="AP1209"/>
      <c r="AQ1209"/>
      <c r="AX1209"/>
    </row>
    <row r="1210" spans="18:50">
      <c r="R1210" s="409"/>
      <c r="S1210" s="44"/>
      <c r="T1210" s="44"/>
      <c r="U1210" s="44"/>
      <c r="V1210" s="44"/>
      <c r="W1210" s="44"/>
      <c r="X1210" s="44"/>
      <c r="Y1210" s="44"/>
      <c r="Z1210" s="44"/>
      <c r="AA1210" s="44"/>
      <c r="AB1210" s="44"/>
      <c r="AC1210" s="44"/>
      <c r="AD1210" s="44"/>
      <c r="AP1210"/>
      <c r="AQ1210"/>
      <c r="AX1210"/>
    </row>
    <row r="1211" spans="18:50">
      <c r="R1211" s="409"/>
      <c r="S1211" s="44"/>
      <c r="T1211" s="44"/>
      <c r="U1211" s="44"/>
      <c r="V1211" s="44"/>
      <c r="W1211" s="44"/>
      <c r="X1211" s="44"/>
      <c r="Y1211" s="44"/>
      <c r="Z1211" s="44"/>
      <c r="AA1211" s="44"/>
      <c r="AB1211" s="44"/>
      <c r="AC1211" s="44"/>
      <c r="AD1211" s="44"/>
      <c r="AP1211"/>
      <c r="AQ1211"/>
      <c r="AX1211"/>
    </row>
    <row r="1212" spans="18:50">
      <c r="R1212" s="409"/>
      <c r="S1212" s="44"/>
      <c r="T1212" s="44"/>
      <c r="U1212" s="44"/>
      <c r="V1212" s="44"/>
      <c r="W1212" s="44"/>
      <c r="X1212" s="44"/>
      <c r="Y1212" s="44"/>
      <c r="Z1212" s="44"/>
      <c r="AA1212" s="44"/>
      <c r="AB1212" s="44"/>
      <c r="AC1212" s="44"/>
      <c r="AD1212" s="44"/>
      <c r="AP1212"/>
      <c r="AQ1212"/>
      <c r="AX1212"/>
    </row>
    <row r="1213" spans="18:50">
      <c r="R1213" s="409"/>
      <c r="S1213" s="44"/>
      <c r="T1213" s="44"/>
      <c r="U1213" s="44"/>
      <c r="V1213" s="44"/>
      <c r="W1213" s="44"/>
      <c r="X1213" s="44"/>
      <c r="Y1213" s="44"/>
      <c r="Z1213" s="44"/>
      <c r="AA1213" s="44"/>
      <c r="AB1213" s="44"/>
      <c r="AC1213" s="44"/>
      <c r="AD1213" s="44"/>
      <c r="AP1213"/>
      <c r="AQ1213"/>
      <c r="AX1213"/>
    </row>
    <row r="1214" spans="18:50">
      <c r="R1214" s="409"/>
      <c r="S1214" s="44"/>
      <c r="T1214" s="44"/>
      <c r="U1214" s="44"/>
      <c r="V1214" s="44"/>
      <c r="W1214" s="44"/>
      <c r="X1214" s="44"/>
      <c r="Y1214" s="44"/>
      <c r="Z1214" s="44"/>
      <c r="AA1214" s="44"/>
      <c r="AB1214" s="44"/>
      <c r="AC1214" s="44"/>
      <c r="AD1214" s="44"/>
      <c r="AP1214"/>
      <c r="AQ1214"/>
      <c r="AX1214"/>
    </row>
    <row r="1215" spans="18:50">
      <c r="R1215" s="409"/>
      <c r="S1215" s="44"/>
      <c r="T1215" s="44"/>
      <c r="U1215" s="44"/>
      <c r="V1215" s="44"/>
      <c r="W1215" s="44"/>
      <c r="X1215" s="44"/>
      <c r="Y1215" s="44"/>
      <c r="Z1215" s="44"/>
      <c r="AA1215" s="44"/>
      <c r="AB1215" s="44"/>
      <c r="AC1215" s="44"/>
      <c r="AD1215" s="44"/>
      <c r="AP1215"/>
      <c r="AQ1215"/>
      <c r="AX1215"/>
    </row>
    <row r="1216" spans="18:50">
      <c r="R1216" s="409"/>
      <c r="S1216" s="44"/>
      <c r="T1216" s="44"/>
      <c r="U1216" s="44"/>
      <c r="V1216" s="44"/>
      <c r="W1216" s="44"/>
      <c r="X1216" s="44"/>
      <c r="Y1216" s="44"/>
      <c r="Z1216" s="44"/>
      <c r="AA1216" s="44"/>
      <c r="AB1216" s="44"/>
      <c r="AC1216" s="44"/>
      <c r="AD1216" s="44"/>
      <c r="AP1216"/>
      <c r="AQ1216"/>
      <c r="AX1216"/>
    </row>
    <row r="1217" spans="18:50">
      <c r="R1217" s="409"/>
      <c r="S1217" s="44"/>
      <c r="T1217" s="44"/>
      <c r="U1217" s="44"/>
      <c r="V1217" s="44"/>
      <c r="W1217" s="44"/>
      <c r="X1217" s="44"/>
      <c r="Y1217" s="44"/>
      <c r="Z1217" s="44"/>
      <c r="AA1217" s="44"/>
      <c r="AB1217" s="44"/>
      <c r="AC1217" s="44"/>
      <c r="AD1217" s="44"/>
      <c r="AP1217"/>
      <c r="AQ1217"/>
      <c r="AX1217"/>
    </row>
    <row r="1218" spans="18:50">
      <c r="R1218" s="409"/>
      <c r="S1218" s="44"/>
      <c r="T1218" s="44"/>
      <c r="U1218" s="44"/>
      <c r="V1218" s="44"/>
      <c r="W1218" s="44"/>
      <c r="X1218" s="44"/>
      <c r="Y1218" s="44"/>
      <c r="Z1218" s="44"/>
      <c r="AA1218" s="44"/>
      <c r="AB1218" s="44"/>
      <c r="AC1218" s="44"/>
      <c r="AD1218" s="44"/>
      <c r="AP1218"/>
      <c r="AQ1218"/>
      <c r="AX1218"/>
    </row>
    <row r="1219" spans="18:50">
      <c r="R1219" s="409"/>
      <c r="S1219" s="44"/>
      <c r="T1219" s="44"/>
      <c r="U1219" s="44"/>
      <c r="V1219" s="44"/>
      <c r="W1219" s="44"/>
      <c r="X1219" s="44"/>
      <c r="Y1219" s="44"/>
      <c r="Z1219" s="44"/>
      <c r="AA1219" s="44"/>
      <c r="AB1219" s="44"/>
      <c r="AC1219" s="44"/>
      <c r="AD1219" s="44"/>
      <c r="AP1219"/>
      <c r="AQ1219"/>
      <c r="AX1219"/>
    </row>
    <row r="1220" spans="18:50">
      <c r="R1220" s="409"/>
      <c r="S1220" s="44"/>
      <c r="T1220" s="44"/>
      <c r="U1220" s="44"/>
      <c r="V1220" s="44"/>
      <c r="W1220" s="44"/>
      <c r="X1220" s="44"/>
      <c r="Y1220" s="44"/>
      <c r="Z1220" s="44"/>
      <c r="AA1220" s="44"/>
      <c r="AB1220" s="44"/>
      <c r="AC1220" s="44"/>
      <c r="AD1220" s="44"/>
      <c r="AP1220"/>
      <c r="AQ1220"/>
      <c r="AX1220"/>
    </row>
    <row r="1221" spans="18:50">
      <c r="R1221" s="409"/>
      <c r="S1221" s="44"/>
      <c r="T1221" s="44"/>
      <c r="U1221" s="44"/>
      <c r="V1221" s="44"/>
      <c r="W1221" s="44"/>
      <c r="X1221" s="44"/>
      <c r="Y1221" s="44"/>
      <c r="Z1221" s="44"/>
      <c r="AA1221" s="44"/>
      <c r="AB1221" s="44"/>
      <c r="AC1221" s="44"/>
      <c r="AD1221" s="44"/>
      <c r="AP1221"/>
      <c r="AQ1221"/>
      <c r="AX1221"/>
    </row>
    <row r="1222" spans="18:50">
      <c r="R1222" s="409"/>
      <c r="S1222" s="44"/>
      <c r="T1222" s="44"/>
      <c r="U1222" s="44"/>
      <c r="V1222" s="44"/>
      <c r="W1222" s="44"/>
      <c r="X1222" s="44"/>
      <c r="Y1222" s="44"/>
      <c r="Z1222" s="44"/>
      <c r="AA1222" s="44"/>
      <c r="AB1222" s="44"/>
      <c r="AC1222" s="44"/>
      <c r="AD1222" s="44"/>
      <c r="AP1222"/>
      <c r="AQ1222"/>
      <c r="AX1222"/>
    </row>
    <row r="1223" spans="18:50">
      <c r="R1223" s="409"/>
      <c r="S1223" s="44"/>
      <c r="T1223" s="44"/>
      <c r="U1223" s="44"/>
      <c r="V1223" s="44"/>
      <c r="W1223" s="44"/>
      <c r="X1223" s="44"/>
      <c r="Y1223" s="44"/>
      <c r="Z1223" s="44"/>
      <c r="AA1223" s="44"/>
      <c r="AB1223" s="44"/>
      <c r="AC1223" s="44"/>
      <c r="AD1223" s="44"/>
      <c r="AP1223"/>
      <c r="AQ1223"/>
      <c r="AX1223"/>
    </row>
    <row r="1224" spans="18:50">
      <c r="R1224" s="409"/>
      <c r="S1224" s="44"/>
      <c r="T1224" s="44"/>
      <c r="U1224" s="44"/>
      <c r="V1224" s="44"/>
      <c r="W1224" s="44"/>
      <c r="X1224" s="44"/>
      <c r="Y1224" s="44"/>
      <c r="Z1224" s="44"/>
      <c r="AA1224" s="44"/>
      <c r="AB1224" s="44"/>
      <c r="AC1224" s="44"/>
      <c r="AD1224" s="44"/>
      <c r="AP1224"/>
      <c r="AQ1224"/>
      <c r="AX1224"/>
    </row>
    <row r="1225" spans="18:50">
      <c r="R1225" s="409"/>
      <c r="S1225" s="44"/>
      <c r="T1225" s="44"/>
      <c r="U1225" s="44"/>
      <c r="V1225" s="44"/>
      <c r="W1225" s="44"/>
      <c r="X1225" s="44"/>
      <c r="Y1225" s="44"/>
      <c r="Z1225" s="44"/>
      <c r="AA1225" s="44"/>
      <c r="AB1225" s="44"/>
      <c r="AC1225" s="44"/>
      <c r="AD1225" s="44"/>
      <c r="AP1225"/>
      <c r="AQ1225"/>
      <c r="AX1225"/>
    </row>
    <row r="1226" spans="18:50">
      <c r="R1226" s="409"/>
      <c r="S1226" s="44"/>
      <c r="T1226" s="44"/>
      <c r="U1226" s="44"/>
      <c r="V1226" s="44"/>
      <c r="W1226" s="44"/>
      <c r="X1226" s="44"/>
      <c r="Y1226" s="44"/>
      <c r="Z1226" s="44"/>
      <c r="AA1226" s="44"/>
      <c r="AB1226" s="44"/>
      <c r="AC1226" s="44"/>
      <c r="AD1226" s="44"/>
      <c r="AP1226"/>
      <c r="AQ1226"/>
      <c r="AX1226"/>
    </row>
    <row r="1227" spans="18:50">
      <c r="R1227" s="409"/>
      <c r="S1227" s="44"/>
      <c r="T1227" s="44"/>
      <c r="U1227" s="44"/>
      <c r="V1227" s="44"/>
      <c r="W1227" s="44"/>
      <c r="X1227" s="44"/>
      <c r="Y1227" s="44"/>
      <c r="Z1227" s="44"/>
      <c r="AA1227" s="44"/>
      <c r="AB1227" s="44"/>
      <c r="AC1227" s="44"/>
      <c r="AD1227" s="44"/>
      <c r="AP1227"/>
      <c r="AQ1227"/>
      <c r="AX1227"/>
    </row>
    <row r="1228" spans="18:50">
      <c r="R1228" s="409"/>
      <c r="S1228" s="44"/>
      <c r="T1228" s="44"/>
      <c r="U1228" s="44"/>
      <c r="V1228" s="44"/>
      <c r="W1228" s="44"/>
      <c r="X1228" s="44"/>
      <c r="Y1228" s="44"/>
      <c r="Z1228" s="44"/>
      <c r="AA1228" s="44"/>
      <c r="AB1228" s="44"/>
      <c r="AC1228" s="44"/>
      <c r="AD1228" s="44"/>
      <c r="AP1228"/>
      <c r="AQ1228"/>
      <c r="AX1228"/>
    </row>
    <row r="1229" spans="18:50">
      <c r="R1229" s="409"/>
      <c r="S1229" s="44"/>
      <c r="T1229" s="44"/>
      <c r="U1229" s="44"/>
      <c r="V1229" s="44"/>
      <c r="W1229" s="44"/>
      <c r="X1229" s="44"/>
      <c r="Y1229" s="44"/>
      <c r="Z1229" s="44"/>
      <c r="AA1229" s="44"/>
      <c r="AB1229" s="44"/>
      <c r="AC1229" s="44"/>
      <c r="AD1229" s="44"/>
      <c r="AP1229"/>
      <c r="AQ1229"/>
      <c r="AX1229"/>
    </row>
    <row r="1230" spans="18:50">
      <c r="R1230" s="409"/>
      <c r="S1230" s="44"/>
      <c r="T1230" s="44"/>
      <c r="U1230" s="44"/>
      <c r="V1230" s="44"/>
      <c r="W1230" s="44"/>
      <c r="X1230" s="44"/>
      <c r="Y1230" s="44"/>
      <c r="Z1230" s="44"/>
      <c r="AA1230" s="44"/>
      <c r="AB1230" s="44"/>
      <c r="AC1230" s="44"/>
      <c r="AD1230" s="44"/>
      <c r="AP1230"/>
      <c r="AQ1230"/>
      <c r="AX1230"/>
    </row>
    <row r="1231" spans="18:50">
      <c r="R1231" s="409"/>
      <c r="S1231" s="44"/>
      <c r="T1231" s="44"/>
      <c r="U1231" s="44"/>
      <c r="V1231" s="44"/>
      <c r="W1231" s="44"/>
      <c r="X1231" s="44"/>
      <c r="Y1231" s="44"/>
      <c r="Z1231" s="44"/>
      <c r="AA1231" s="44"/>
      <c r="AB1231" s="44"/>
      <c r="AC1231" s="44"/>
      <c r="AD1231" s="44"/>
      <c r="AP1231"/>
      <c r="AQ1231"/>
      <c r="AX1231"/>
    </row>
    <row r="1232" spans="18:50">
      <c r="R1232" s="409"/>
      <c r="S1232" s="44"/>
      <c r="T1232" s="44"/>
      <c r="U1232" s="44"/>
      <c r="V1232" s="44"/>
      <c r="W1232" s="44"/>
      <c r="X1232" s="44"/>
      <c r="Y1232" s="44"/>
      <c r="Z1232" s="44"/>
      <c r="AA1232" s="44"/>
      <c r="AB1232" s="44"/>
      <c r="AC1232" s="44"/>
      <c r="AD1232" s="44"/>
      <c r="AP1232"/>
      <c r="AQ1232"/>
      <c r="AX1232"/>
    </row>
    <row r="1233" spans="18:50">
      <c r="R1233" s="409"/>
      <c r="S1233" s="44"/>
      <c r="T1233" s="44"/>
      <c r="U1233" s="44"/>
      <c r="V1233" s="44"/>
      <c r="W1233" s="44"/>
      <c r="X1233" s="44"/>
      <c r="Y1233" s="44"/>
      <c r="Z1233" s="44"/>
      <c r="AA1233" s="44"/>
      <c r="AB1233" s="44"/>
      <c r="AC1233" s="44"/>
      <c r="AD1233" s="44"/>
      <c r="AP1233"/>
      <c r="AQ1233"/>
      <c r="AX1233"/>
    </row>
    <row r="1234" spans="18:50">
      <c r="R1234" s="409"/>
      <c r="S1234" s="44"/>
      <c r="T1234" s="44"/>
      <c r="U1234" s="44"/>
      <c r="V1234" s="44"/>
      <c r="W1234" s="44"/>
      <c r="X1234" s="44"/>
      <c r="Y1234" s="44"/>
      <c r="Z1234" s="44"/>
      <c r="AA1234" s="44"/>
      <c r="AB1234" s="44"/>
      <c r="AC1234" s="44"/>
      <c r="AD1234" s="44"/>
      <c r="AP1234"/>
      <c r="AQ1234"/>
      <c r="AX1234"/>
    </row>
    <row r="1235" spans="18:50">
      <c r="R1235" s="409"/>
      <c r="S1235" s="44"/>
      <c r="T1235" s="44"/>
      <c r="U1235" s="44"/>
      <c r="V1235" s="44"/>
      <c r="W1235" s="44"/>
      <c r="X1235" s="44"/>
      <c r="Y1235" s="44"/>
      <c r="Z1235" s="44"/>
      <c r="AA1235" s="44"/>
      <c r="AB1235" s="44"/>
      <c r="AC1235" s="44"/>
      <c r="AD1235" s="44"/>
      <c r="AP1235"/>
      <c r="AQ1235"/>
      <c r="AX1235"/>
    </row>
    <row r="1236" spans="18:50">
      <c r="R1236" s="409"/>
      <c r="S1236" s="44"/>
      <c r="T1236" s="44"/>
      <c r="U1236" s="44"/>
      <c r="V1236" s="44"/>
      <c r="W1236" s="44"/>
      <c r="X1236" s="44"/>
      <c r="Y1236" s="44"/>
      <c r="Z1236" s="44"/>
      <c r="AA1236" s="44"/>
      <c r="AB1236" s="44"/>
      <c r="AC1236" s="44"/>
      <c r="AD1236" s="44"/>
      <c r="AP1236"/>
      <c r="AQ1236"/>
      <c r="AX1236"/>
    </row>
    <row r="1237" spans="18:50">
      <c r="R1237" s="409"/>
      <c r="S1237" s="44"/>
      <c r="T1237" s="44"/>
      <c r="U1237" s="44"/>
      <c r="V1237" s="44"/>
      <c r="W1237" s="44"/>
      <c r="X1237" s="44"/>
      <c r="Y1237" s="44"/>
      <c r="Z1237" s="44"/>
      <c r="AA1237" s="44"/>
      <c r="AB1237" s="44"/>
      <c r="AC1237" s="44"/>
      <c r="AD1237" s="44"/>
      <c r="AP1237"/>
      <c r="AQ1237"/>
      <c r="AX1237"/>
    </row>
    <row r="1238" spans="18:50">
      <c r="R1238" s="409"/>
      <c r="S1238" s="44"/>
      <c r="T1238" s="44"/>
      <c r="U1238" s="44"/>
      <c r="V1238" s="44"/>
      <c r="W1238" s="44"/>
      <c r="X1238" s="44"/>
      <c r="Y1238" s="44"/>
      <c r="Z1238" s="44"/>
      <c r="AA1238" s="44"/>
      <c r="AB1238" s="44"/>
      <c r="AC1238" s="44"/>
      <c r="AD1238" s="44"/>
      <c r="AP1238"/>
      <c r="AQ1238"/>
      <c r="AX1238"/>
    </row>
    <row r="1239" spans="18:50">
      <c r="R1239" s="409"/>
      <c r="S1239" s="44"/>
      <c r="T1239" s="44"/>
      <c r="U1239" s="44"/>
      <c r="V1239" s="44"/>
      <c r="W1239" s="44"/>
      <c r="X1239" s="44"/>
      <c r="Y1239" s="44"/>
      <c r="Z1239" s="44"/>
      <c r="AA1239" s="44"/>
      <c r="AB1239" s="44"/>
      <c r="AC1239" s="44"/>
      <c r="AD1239" s="44"/>
      <c r="AP1239"/>
      <c r="AQ1239"/>
      <c r="AX1239"/>
    </row>
    <row r="1240" spans="18:50">
      <c r="R1240" s="409"/>
      <c r="S1240" s="44"/>
      <c r="T1240" s="44"/>
      <c r="U1240" s="44"/>
      <c r="V1240" s="44"/>
      <c r="W1240" s="44"/>
      <c r="X1240" s="44"/>
      <c r="Y1240" s="44"/>
      <c r="Z1240" s="44"/>
      <c r="AA1240" s="44"/>
      <c r="AB1240" s="44"/>
      <c r="AC1240" s="44"/>
      <c r="AD1240" s="44"/>
      <c r="AP1240"/>
      <c r="AQ1240"/>
      <c r="AX1240"/>
    </row>
    <row r="1241" spans="18:50">
      <c r="R1241" s="409"/>
      <c r="S1241" s="44"/>
      <c r="T1241" s="44"/>
      <c r="U1241" s="44"/>
      <c r="V1241" s="44"/>
      <c r="W1241" s="44"/>
      <c r="X1241" s="44"/>
      <c r="Y1241" s="44"/>
      <c r="Z1241" s="44"/>
      <c r="AA1241" s="44"/>
      <c r="AB1241" s="44"/>
      <c r="AC1241" s="44"/>
      <c r="AD1241" s="44"/>
      <c r="AP1241"/>
      <c r="AQ1241"/>
      <c r="AX1241"/>
    </row>
    <row r="1242" spans="18:50">
      <c r="R1242" s="409"/>
      <c r="S1242" s="44"/>
      <c r="T1242" s="44"/>
      <c r="U1242" s="44"/>
      <c r="V1242" s="44"/>
      <c r="W1242" s="44"/>
      <c r="X1242" s="44"/>
      <c r="Y1242" s="44"/>
      <c r="Z1242" s="44"/>
      <c r="AA1242" s="44"/>
      <c r="AB1242" s="44"/>
      <c r="AC1242" s="44"/>
      <c r="AD1242" s="44"/>
      <c r="AP1242"/>
      <c r="AQ1242"/>
      <c r="AX1242"/>
    </row>
    <row r="1243" spans="18:50">
      <c r="R1243" s="409"/>
      <c r="S1243" s="44"/>
      <c r="T1243" s="44"/>
      <c r="U1243" s="44"/>
      <c r="V1243" s="44"/>
      <c r="W1243" s="44"/>
      <c r="X1243" s="44"/>
      <c r="Y1243" s="44"/>
      <c r="Z1243" s="44"/>
      <c r="AA1243" s="44"/>
      <c r="AB1243" s="44"/>
      <c r="AC1243" s="44"/>
      <c r="AD1243" s="44"/>
      <c r="AP1243"/>
      <c r="AQ1243"/>
      <c r="AX1243"/>
    </row>
    <row r="1244" spans="18:50">
      <c r="R1244" s="409"/>
      <c r="S1244" s="44"/>
      <c r="T1244" s="44"/>
      <c r="U1244" s="44"/>
      <c r="V1244" s="44"/>
      <c r="W1244" s="44"/>
      <c r="X1244" s="44"/>
      <c r="Y1244" s="44"/>
      <c r="Z1244" s="44"/>
      <c r="AA1244" s="44"/>
      <c r="AB1244" s="44"/>
      <c r="AC1244" s="44"/>
      <c r="AD1244" s="44"/>
      <c r="AP1244"/>
      <c r="AQ1244"/>
      <c r="AX1244"/>
    </row>
    <row r="1245" spans="18:50">
      <c r="R1245" s="409"/>
      <c r="S1245" s="44"/>
      <c r="T1245" s="44"/>
      <c r="U1245" s="44"/>
      <c r="V1245" s="44"/>
      <c r="W1245" s="44"/>
      <c r="X1245" s="44"/>
      <c r="Y1245" s="44"/>
      <c r="Z1245" s="44"/>
      <c r="AA1245" s="44"/>
      <c r="AB1245" s="44"/>
      <c r="AC1245" s="44"/>
      <c r="AD1245" s="44"/>
      <c r="AP1245"/>
      <c r="AQ1245"/>
      <c r="AX1245"/>
    </row>
    <row r="1246" spans="18:50">
      <c r="R1246" s="409"/>
      <c r="S1246" s="44"/>
      <c r="T1246" s="44"/>
      <c r="U1246" s="44"/>
      <c r="V1246" s="44"/>
      <c r="W1246" s="44"/>
      <c r="X1246" s="44"/>
      <c r="Y1246" s="44"/>
      <c r="Z1246" s="44"/>
      <c r="AA1246" s="44"/>
      <c r="AB1246" s="44"/>
      <c r="AC1246" s="44"/>
      <c r="AD1246" s="44"/>
      <c r="AP1246"/>
      <c r="AQ1246"/>
      <c r="AX1246"/>
    </row>
    <row r="1247" spans="18:50">
      <c r="R1247" s="409"/>
      <c r="S1247" s="44"/>
      <c r="T1247" s="44"/>
      <c r="U1247" s="44"/>
      <c r="V1247" s="44"/>
      <c r="W1247" s="44"/>
      <c r="X1247" s="44"/>
      <c r="Y1247" s="44"/>
      <c r="Z1247" s="44"/>
      <c r="AA1247" s="44"/>
      <c r="AB1247" s="44"/>
      <c r="AC1247" s="44"/>
      <c r="AD1247" s="44"/>
      <c r="AP1247"/>
      <c r="AQ1247"/>
      <c r="AX1247"/>
    </row>
    <row r="1248" spans="18:50">
      <c r="R1248" s="409"/>
      <c r="S1248" s="44"/>
      <c r="T1248" s="44"/>
      <c r="U1248" s="44"/>
      <c r="V1248" s="44"/>
      <c r="W1248" s="44"/>
      <c r="X1248" s="44"/>
      <c r="Y1248" s="44"/>
      <c r="Z1248" s="44"/>
      <c r="AA1248" s="44"/>
      <c r="AB1248" s="44"/>
      <c r="AC1248" s="44"/>
      <c r="AD1248" s="44"/>
      <c r="AP1248"/>
      <c r="AQ1248"/>
      <c r="AX1248"/>
    </row>
    <row r="1249" spans="18:50">
      <c r="R1249" s="409"/>
      <c r="S1249" s="44"/>
      <c r="T1249" s="44"/>
      <c r="U1249" s="44"/>
      <c r="V1249" s="44"/>
      <c r="W1249" s="44"/>
      <c r="X1249" s="44"/>
      <c r="Y1249" s="44"/>
      <c r="Z1249" s="44"/>
      <c r="AA1249" s="44"/>
      <c r="AB1249" s="44"/>
      <c r="AC1249" s="44"/>
      <c r="AD1249" s="44"/>
      <c r="AP1249"/>
      <c r="AQ1249"/>
      <c r="AX1249"/>
    </row>
    <row r="1250" spans="18:50">
      <c r="R1250" s="409"/>
      <c r="S1250" s="44"/>
      <c r="T1250" s="44"/>
      <c r="U1250" s="44"/>
      <c r="V1250" s="44"/>
      <c r="W1250" s="44"/>
      <c r="X1250" s="44"/>
      <c r="Y1250" s="44"/>
      <c r="Z1250" s="44"/>
      <c r="AA1250" s="44"/>
      <c r="AB1250" s="44"/>
      <c r="AC1250" s="44"/>
      <c r="AD1250" s="44"/>
      <c r="AP1250"/>
      <c r="AQ1250"/>
      <c r="AX1250"/>
    </row>
    <row r="1251" spans="18:50">
      <c r="R1251" s="409"/>
      <c r="S1251" s="44"/>
      <c r="T1251" s="44"/>
      <c r="U1251" s="44"/>
      <c r="V1251" s="44"/>
      <c r="W1251" s="44"/>
      <c r="X1251" s="44"/>
      <c r="Y1251" s="44"/>
      <c r="Z1251" s="44"/>
      <c r="AA1251" s="44"/>
      <c r="AB1251" s="44"/>
      <c r="AC1251" s="44"/>
      <c r="AD1251" s="44"/>
      <c r="AP1251"/>
      <c r="AQ1251"/>
      <c r="AX1251"/>
    </row>
    <row r="1252" spans="18:50">
      <c r="R1252" s="409"/>
      <c r="S1252" s="44"/>
      <c r="T1252" s="44"/>
      <c r="U1252" s="44"/>
      <c r="V1252" s="44"/>
      <c r="W1252" s="44"/>
      <c r="X1252" s="44"/>
      <c r="Y1252" s="44"/>
      <c r="Z1252" s="44"/>
      <c r="AA1252" s="44"/>
      <c r="AB1252" s="44"/>
      <c r="AC1252" s="44"/>
      <c r="AD1252" s="44"/>
      <c r="AP1252"/>
      <c r="AQ1252"/>
      <c r="AX1252"/>
    </row>
    <row r="1253" spans="18:50">
      <c r="R1253" s="409"/>
      <c r="S1253" s="44"/>
      <c r="T1253" s="44"/>
      <c r="U1253" s="44"/>
      <c r="V1253" s="44"/>
      <c r="W1253" s="44"/>
      <c r="X1253" s="44"/>
      <c r="Y1253" s="44"/>
      <c r="Z1253" s="44"/>
      <c r="AA1253" s="44"/>
      <c r="AB1253" s="44"/>
      <c r="AC1253" s="44"/>
      <c r="AD1253" s="44"/>
      <c r="AP1253"/>
      <c r="AQ1253"/>
      <c r="AX1253"/>
    </row>
    <row r="1254" spans="18:50">
      <c r="R1254" s="409"/>
      <c r="S1254" s="44"/>
      <c r="T1254" s="44"/>
      <c r="U1254" s="44"/>
      <c r="V1254" s="44"/>
      <c r="W1254" s="44"/>
      <c r="X1254" s="44"/>
      <c r="Y1254" s="44"/>
      <c r="Z1254" s="44"/>
      <c r="AA1254" s="44"/>
      <c r="AB1254" s="44"/>
      <c r="AC1254" s="44"/>
      <c r="AD1254" s="44"/>
      <c r="AP1254"/>
      <c r="AQ1254"/>
      <c r="AX1254"/>
    </row>
    <row r="1255" spans="18:50">
      <c r="R1255" s="409"/>
      <c r="S1255" s="44"/>
      <c r="T1255" s="44"/>
      <c r="U1255" s="44"/>
      <c r="V1255" s="44"/>
      <c r="W1255" s="44"/>
      <c r="X1255" s="44"/>
      <c r="Y1255" s="44"/>
      <c r="Z1255" s="44"/>
      <c r="AA1255" s="44"/>
      <c r="AB1255" s="44"/>
      <c r="AC1255" s="44"/>
      <c r="AD1255" s="44"/>
      <c r="AP1255"/>
      <c r="AQ1255"/>
      <c r="AX1255"/>
    </row>
    <row r="1256" spans="18:50">
      <c r="R1256" s="409"/>
      <c r="S1256" s="44"/>
      <c r="T1256" s="44"/>
      <c r="U1256" s="44"/>
      <c r="V1256" s="44"/>
      <c r="W1256" s="44"/>
      <c r="X1256" s="44"/>
      <c r="Y1256" s="44"/>
      <c r="Z1256" s="44"/>
      <c r="AA1256" s="44"/>
      <c r="AB1256" s="44"/>
      <c r="AC1256" s="44"/>
      <c r="AD1256" s="44"/>
      <c r="AP1256"/>
      <c r="AQ1256"/>
      <c r="AX1256"/>
    </row>
    <row r="1257" spans="18:50">
      <c r="R1257" s="409"/>
      <c r="S1257" s="44"/>
      <c r="T1257" s="44"/>
      <c r="U1257" s="44"/>
      <c r="V1257" s="44"/>
      <c r="W1257" s="44"/>
      <c r="X1257" s="44"/>
      <c r="Y1257" s="44"/>
      <c r="Z1257" s="44"/>
      <c r="AA1257" s="44"/>
      <c r="AB1257" s="44"/>
      <c r="AC1257" s="44"/>
      <c r="AD1257" s="44"/>
      <c r="AP1257"/>
      <c r="AQ1257"/>
      <c r="AX1257"/>
    </row>
    <row r="1258" spans="18:50">
      <c r="R1258" s="409"/>
      <c r="S1258" s="44"/>
      <c r="T1258" s="44"/>
      <c r="U1258" s="44"/>
      <c r="V1258" s="44"/>
      <c r="W1258" s="44"/>
      <c r="X1258" s="44"/>
      <c r="Y1258" s="44"/>
      <c r="Z1258" s="44"/>
      <c r="AA1258" s="44"/>
      <c r="AB1258" s="44"/>
      <c r="AC1258" s="44"/>
      <c r="AD1258" s="44"/>
      <c r="AP1258"/>
      <c r="AQ1258"/>
      <c r="AX1258"/>
    </row>
    <row r="1259" spans="18:50">
      <c r="R1259" s="409"/>
      <c r="S1259" s="44"/>
      <c r="T1259" s="44"/>
      <c r="U1259" s="44"/>
      <c r="V1259" s="44"/>
      <c r="W1259" s="44"/>
      <c r="X1259" s="44"/>
      <c r="Y1259" s="44"/>
      <c r="Z1259" s="44"/>
      <c r="AA1259" s="44"/>
      <c r="AB1259" s="44"/>
      <c r="AC1259" s="44"/>
      <c r="AD1259" s="44"/>
      <c r="AP1259"/>
      <c r="AQ1259"/>
      <c r="AX1259"/>
    </row>
    <row r="1260" spans="18:50">
      <c r="R1260" s="409"/>
      <c r="S1260" s="44"/>
      <c r="T1260" s="44"/>
      <c r="U1260" s="44"/>
      <c r="V1260" s="44"/>
      <c r="W1260" s="44"/>
      <c r="X1260" s="44"/>
      <c r="Y1260" s="44"/>
      <c r="Z1260" s="44"/>
      <c r="AA1260" s="44"/>
      <c r="AB1260" s="44"/>
      <c r="AC1260" s="44"/>
      <c r="AD1260" s="44"/>
      <c r="AP1260"/>
      <c r="AQ1260"/>
      <c r="AX1260"/>
    </row>
    <row r="1261" spans="18:50">
      <c r="R1261" s="409"/>
      <c r="S1261" s="44"/>
      <c r="T1261" s="44"/>
      <c r="U1261" s="44"/>
      <c r="V1261" s="44"/>
      <c r="W1261" s="44"/>
      <c r="X1261" s="44"/>
      <c r="Y1261" s="44"/>
      <c r="Z1261" s="44"/>
      <c r="AA1261" s="44"/>
      <c r="AB1261" s="44"/>
      <c r="AC1261" s="44"/>
      <c r="AD1261" s="44"/>
      <c r="AP1261"/>
      <c r="AQ1261"/>
      <c r="AX1261"/>
    </row>
    <row r="1262" spans="18:50">
      <c r="R1262" s="409"/>
      <c r="S1262" s="44"/>
      <c r="T1262" s="44"/>
      <c r="U1262" s="44"/>
      <c r="V1262" s="44"/>
      <c r="W1262" s="44"/>
      <c r="X1262" s="44"/>
      <c r="Y1262" s="44"/>
      <c r="Z1262" s="44"/>
      <c r="AA1262" s="44"/>
      <c r="AB1262" s="44"/>
      <c r="AC1262" s="44"/>
      <c r="AD1262" s="44"/>
      <c r="AP1262"/>
      <c r="AQ1262"/>
      <c r="AX1262"/>
    </row>
    <row r="1263" spans="18:50">
      <c r="R1263" s="409"/>
      <c r="S1263" s="44"/>
      <c r="T1263" s="44"/>
      <c r="U1263" s="44"/>
      <c r="V1263" s="44"/>
      <c r="W1263" s="44"/>
      <c r="X1263" s="44"/>
      <c r="Y1263" s="44"/>
      <c r="Z1263" s="44"/>
      <c r="AA1263" s="44"/>
      <c r="AB1263" s="44"/>
      <c r="AC1263" s="44"/>
      <c r="AD1263" s="44"/>
      <c r="AP1263"/>
      <c r="AQ1263"/>
      <c r="AX1263"/>
    </row>
    <row r="1264" spans="18:50">
      <c r="R1264" s="409"/>
      <c r="S1264" s="44"/>
      <c r="T1264" s="44"/>
      <c r="U1264" s="44"/>
      <c r="V1264" s="44"/>
      <c r="W1264" s="44"/>
      <c r="X1264" s="44"/>
      <c r="Y1264" s="44"/>
      <c r="Z1264" s="44"/>
      <c r="AA1264" s="44"/>
      <c r="AB1264" s="44"/>
      <c r="AC1264" s="44"/>
      <c r="AD1264" s="44"/>
      <c r="AP1264"/>
      <c r="AQ1264"/>
      <c r="AX1264"/>
    </row>
    <row r="1265" spans="18:50">
      <c r="R1265" s="409"/>
      <c r="S1265" s="44"/>
      <c r="T1265" s="44"/>
      <c r="U1265" s="44"/>
      <c r="V1265" s="44"/>
      <c r="W1265" s="44"/>
      <c r="X1265" s="44"/>
      <c r="Y1265" s="44"/>
      <c r="Z1265" s="44"/>
      <c r="AA1265" s="44"/>
      <c r="AB1265" s="44"/>
      <c r="AC1265" s="44"/>
      <c r="AD1265" s="44"/>
      <c r="AP1265"/>
      <c r="AQ1265"/>
      <c r="AX1265"/>
    </row>
    <row r="1266" spans="18:50">
      <c r="R1266" s="409"/>
      <c r="S1266" s="44"/>
      <c r="T1266" s="44"/>
      <c r="U1266" s="44"/>
      <c r="V1266" s="44"/>
      <c r="W1266" s="44"/>
      <c r="X1266" s="44"/>
      <c r="Y1266" s="44"/>
      <c r="Z1266" s="44"/>
      <c r="AA1266" s="44"/>
      <c r="AB1266" s="44"/>
      <c r="AC1266" s="44"/>
      <c r="AD1266" s="44"/>
      <c r="AP1266"/>
      <c r="AQ1266"/>
      <c r="AX1266"/>
    </row>
    <row r="1267" spans="18:50">
      <c r="R1267" s="409"/>
      <c r="S1267" s="44"/>
      <c r="T1267" s="44"/>
      <c r="U1267" s="44"/>
      <c r="V1267" s="44"/>
      <c r="W1267" s="44"/>
      <c r="X1267" s="44"/>
      <c r="Y1267" s="44"/>
      <c r="Z1267" s="44"/>
      <c r="AA1267" s="44"/>
      <c r="AB1267" s="44"/>
      <c r="AC1267" s="44"/>
      <c r="AD1267" s="44"/>
      <c r="AP1267"/>
      <c r="AQ1267"/>
      <c r="AX1267"/>
    </row>
    <row r="1268" spans="18:50">
      <c r="R1268" s="409"/>
      <c r="S1268" s="44"/>
      <c r="T1268" s="44"/>
      <c r="U1268" s="44"/>
      <c r="V1268" s="44"/>
      <c r="W1268" s="44"/>
      <c r="X1268" s="44"/>
      <c r="Y1268" s="44"/>
      <c r="Z1268" s="44"/>
      <c r="AA1268" s="44"/>
      <c r="AB1268" s="44"/>
      <c r="AC1268" s="44"/>
      <c r="AD1268" s="44"/>
      <c r="AP1268"/>
      <c r="AQ1268"/>
      <c r="AX1268"/>
    </row>
    <row r="1269" spans="18:50">
      <c r="R1269" s="409"/>
      <c r="S1269" s="44"/>
      <c r="T1269" s="44"/>
      <c r="U1269" s="44"/>
      <c r="V1269" s="44"/>
      <c r="W1269" s="44"/>
      <c r="X1269" s="44"/>
      <c r="Y1269" s="44"/>
      <c r="Z1269" s="44"/>
      <c r="AA1269" s="44"/>
      <c r="AB1269" s="44"/>
      <c r="AC1269" s="44"/>
      <c r="AD1269" s="44"/>
      <c r="AP1269"/>
      <c r="AQ1269"/>
      <c r="AX1269"/>
    </row>
    <row r="1270" spans="18:50">
      <c r="R1270" s="409"/>
      <c r="S1270" s="44"/>
      <c r="T1270" s="44"/>
      <c r="U1270" s="44"/>
      <c r="V1270" s="44"/>
      <c r="W1270" s="44"/>
      <c r="X1270" s="44"/>
      <c r="Y1270" s="44"/>
      <c r="Z1270" s="44"/>
      <c r="AA1270" s="44"/>
      <c r="AB1270" s="44"/>
      <c r="AC1270" s="44"/>
      <c r="AD1270" s="44"/>
      <c r="AP1270"/>
      <c r="AQ1270"/>
      <c r="AX1270"/>
    </row>
    <row r="1271" spans="18:50">
      <c r="R1271" s="409"/>
      <c r="S1271" s="44"/>
      <c r="T1271" s="44"/>
      <c r="U1271" s="44"/>
      <c r="V1271" s="44"/>
      <c r="W1271" s="44"/>
      <c r="X1271" s="44"/>
      <c r="Y1271" s="44"/>
      <c r="Z1271" s="44"/>
      <c r="AA1271" s="44"/>
      <c r="AB1271" s="44"/>
      <c r="AC1271" s="44"/>
      <c r="AD1271" s="44"/>
      <c r="AP1271"/>
      <c r="AQ1271"/>
      <c r="AX1271"/>
    </row>
    <row r="1272" spans="18:50">
      <c r="R1272" s="409"/>
      <c r="S1272" s="44"/>
      <c r="T1272" s="44"/>
      <c r="U1272" s="44"/>
      <c r="V1272" s="44"/>
      <c r="W1272" s="44"/>
      <c r="X1272" s="44"/>
      <c r="Y1272" s="44"/>
      <c r="Z1272" s="44"/>
      <c r="AA1272" s="44"/>
      <c r="AB1272" s="44"/>
      <c r="AC1272" s="44"/>
      <c r="AD1272" s="44"/>
      <c r="AP1272"/>
      <c r="AQ1272"/>
      <c r="AX1272"/>
    </row>
    <row r="1273" spans="18:50">
      <c r="R1273" s="409"/>
      <c r="S1273" s="44"/>
      <c r="T1273" s="44"/>
      <c r="U1273" s="44"/>
      <c r="V1273" s="44"/>
      <c r="W1273" s="44"/>
      <c r="X1273" s="44"/>
      <c r="Y1273" s="44"/>
      <c r="Z1273" s="44"/>
      <c r="AA1273" s="44"/>
      <c r="AB1273" s="44"/>
      <c r="AC1273" s="44"/>
      <c r="AD1273" s="44"/>
      <c r="AP1273"/>
      <c r="AQ1273"/>
      <c r="AX1273"/>
    </row>
    <row r="1274" spans="18:50">
      <c r="R1274" s="409"/>
      <c r="S1274" s="44"/>
      <c r="T1274" s="44"/>
      <c r="U1274" s="44"/>
      <c r="V1274" s="44"/>
      <c r="W1274" s="44"/>
      <c r="X1274" s="44"/>
      <c r="Y1274" s="44"/>
      <c r="Z1274" s="44"/>
      <c r="AA1274" s="44"/>
      <c r="AB1274" s="44"/>
      <c r="AC1274" s="44"/>
      <c r="AD1274" s="44"/>
      <c r="AP1274"/>
      <c r="AQ1274"/>
      <c r="AX1274"/>
    </row>
    <row r="1275" spans="18:50">
      <c r="R1275" s="409"/>
      <c r="S1275" s="44"/>
      <c r="T1275" s="44"/>
      <c r="U1275" s="44"/>
      <c r="V1275" s="44"/>
      <c r="W1275" s="44"/>
      <c r="X1275" s="44"/>
      <c r="Y1275" s="44"/>
      <c r="Z1275" s="44"/>
      <c r="AA1275" s="44"/>
      <c r="AB1275" s="44"/>
      <c r="AC1275" s="44"/>
      <c r="AD1275" s="44"/>
      <c r="AP1275"/>
      <c r="AQ1275"/>
      <c r="AX1275"/>
    </row>
    <row r="1276" spans="18:50">
      <c r="R1276" s="409"/>
      <c r="S1276" s="44"/>
      <c r="T1276" s="44"/>
      <c r="U1276" s="44"/>
      <c r="V1276" s="44"/>
      <c r="W1276" s="44"/>
      <c r="X1276" s="44"/>
      <c r="Y1276" s="44"/>
      <c r="Z1276" s="44"/>
      <c r="AA1276" s="44"/>
      <c r="AB1276" s="44"/>
      <c r="AC1276" s="44"/>
      <c r="AD1276" s="44"/>
      <c r="AP1276"/>
      <c r="AQ1276"/>
      <c r="AX1276"/>
    </row>
    <row r="1277" spans="18:50">
      <c r="R1277" s="409"/>
      <c r="S1277" s="44"/>
      <c r="T1277" s="44"/>
      <c r="U1277" s="44"/>
      <c r="V1277" s="44"/>
      <c r="W1277" s="44"/>
      <c r="X1277" s="44"/>
      <c r="Y1277" s="44"/>
      <c r="Z1277" s="44"/>
      <c r="AA1277" s="44"/>
      <c r="AB1277" s="44"/>
      <c r="AC1277" s="44"/>
      <c r="AD1277" s="44"/>
      <c r="AP1277"/>
      <c r="AQ1277"/>
      <c r="AX1277"/>
    </row>
    <row r="1278" spans="18:50">
      <c r="R1278" s="409"/>
      <c r="S1278" s="44"/>
      <c r="T1278" s="44"/>
      <c r="U1278" s="44"/>
      <c r="V1278" s="44"/>
      <c r="W1278" s="44"/>
      <c r="X1278" s="44"/>
      <c r="Y1278" s="44"/>
      <c r="Z1278" s="44"/>
      <c r="AA1278" s="44"/>
      <c r="AB1278" s="44"/>
      <c r="AC1278" s="44"/>
      <c r="AD1278" s="44"/>
      <c r="AP1278"/>
      <c r="AQ1278"/>
      <c r="AX1278"/>
    </row>
    <row r="1279" spans="18:50">
      <c r="R1279" s="409"/>
      <c r="S1279" s="44"/>
      <c r="T1279" s="44"/>
      <c r="U1279" s="44"/>
      <c r="V1279" s="44"/>
      <c r="W1279" s="44"/>
      <c r="X1279" s="44"/>
      <c r="Y1279" s="44"/>
      <c r="Z1279" s="44"/>
      <c r="AA1279" s="44"/>
      <c r="AB1279" s="44"/>
      <c r="AC1279" s="44"/>
      <c r="AD1279" s="44"/>
      <c r="AP1279"/>
      <c r="AQ1279"/>
      <c r="AX1279"/>
    </row>
    <row r="1280" spans="18:50">
      <c r="R1280" s="409"/>
      <c r="S1280" s="44"/>
      <c r="T1280" s="44"/>
      <c r="U1280" s="44"/>
      <c r="V1280" s="44"/>
      <c r="W1280" s="44"/>
      <c r="X1280" s="44"/>
      <c r="Y1280" s="44"/>
      <c r="Z1280" s="44"/>
      <c r="AA1280" s="44"/>
      <c r="AB1280" s="44"/>
      <c r="AC1280" s="44"/>
      <c r="AD1280" s="44"/>
      <c r="AP1280"/>
      <c r="AQ1280"/>
      <c r="AX1280"/>
    </row>
    <row r="1281" spans="18:50">
      <c r="R1281" s="409"/>
      <c r="S1281" s="44"/>
      <c r="T1281" s="44"/>
      <c r="U1281" s="44"/>
      <c r="V1281" s="44"/>
      <c r="W1281" s="44"/>
      <c r="X1281" s="44"/>
      <c r="Y1281" s="44"/>
      <c r="Z1281" s="44"/>
      <c r="AA1281" s="44"/>
      <c r="AB1281" s="44"/>
      <c r="AC1281" s="44"/>
      <c r="AD1281" s="44"/>
      <c r="AP1281"/>
      <c r="AQ1281"/>
      <c r="AX1281"/>
    </row>
    <row r="1282" spans="18:50">
      <c r="R1282" s="409"/>
      <c r="S1282" s="44"/>
      <c r="T1282" s="44"/>
      <c r="U1282" s="44"/>
      <c r="V1282" s="44"/>
      <c r="W1282" s="44"/>
      <c r="X1282" s="44"/>
      <c r="Y1282" s="44"/>
      <c r="Z1282" s="44"/>
      <c r="AA1282" s="44"/>
      <c r="AB1282" s="44"/>
      <c r="AC1282" s="44"/>
      <c r="AD1282" s="44"/>
      <c r="AP1282"/>
      <c r="AQ1282"/>
      <c r="AX1282"/>
    </row>
    <row r="1283" spans="18:50">
      <c r="R1283" s="409"/>
      <c r="S1283" s="44"/>
      <c r="T1283" s="44"/>
      <c r="U1283" s="44"/>
      <c r="V1283" s="44"/>
      <c r="W1283" s="44"/>
      <c r="X1283" s="44"/>
      <c r="Y1283" s="44"/>
      <c r="Z1283" s="44"/>
      <c r="AA1283" s="44"/>
      <c r="AB1283" s="44"/>
      <c r="AC1283" s="44"/>
      <c r="AD1283" s="44"/>
      <c r="AP1283"/>
      <c r="AQ1283"/>
      <c r="AX1283"/>
    </row>
    <row r="1284" spans="18:50">
      <c r="R1284" s="409"/>
      <c r="S1284" s="44"/>
      <c r="T1284" s="44"/>
      <c r="U1284" s="44"/>
      <c r="V1284" s="44"/>
      <c r="W1284" s="44"/>
      <c r="X1284" s="44"/>
      <c r="Y1284" s="44"/>
      <c r="Z1284" s="44"/>
      <c r="AA1284" s="44"/>
      <c r="AB1284" s="44"/>
      <c r="AC1284" s="44"/>
      <c r="AD1284" s="44"/>
      <c r="AP1284"/>
      <c r="AQ1284"/>
      <c r="AX1284"/>
    </row>
    <row r="1285" spans="18:50">
      <c r="R1285" s="409"/>
      <c r="S1285" s="44"/>
      <c r="T1285" s="44"/>
      <c r="U1285" s="44"/>
      <c r="V1285" s="44"/>
      <c r="W1285" s="44"/>
      <c r="X1285" s="44"/>
      <c r="Y1285" s="44"/>
      <c r="Z1285" s="44"/>
      <c r="AA1285" s="44"/>
      <c r="AB1285" s="44"/>
      <c r="AC1285" s="44"/>
      <c r="AD1285" s="44"/>
      <c r="AP1285"/>
      <c r="AQ1285"/>
      <c r="AX1285"/>
    </row>
    <row r="1286" spans="18:50">
      <c r="R1286" s="409"/>
      <c r="S1286" s="44"/>
      <c r="T1286" s="44"/>
      <c r="U1286" s="44"/>
      <c r="V1286" s="44"/>
      <c r="W1286" s="44"/>
      <c r="X1286" s="44"/>
      <c r="Y1286" s="44"/>
      <c r="Z1286" s="44"/>
      <c r="AA1286" s="44"/>
      <c r="AB1286" s="44"/>
      <c r="AC1286" s="44"/>
      <c r="AD1286" s="44"/>
      <c r="AP1286"/>
      <c r="AQ1286"/>
      <c r="AX1286"/>
    </row>
    <row r="1287" spans="18:50">
      <c r="R1287" s="409"/>
      <c r="S1287" s="44"/>
      <c r="T1287" s="44"/>
      <c r="U1287" s="44"/>
      <c r="V1287" s="44"/>
      <c r="W1287" s="44"/>
      <c r="X1287" s="44"/>
      <c r="Y1287" s="44"/>
      <c r="Z1287" s="44"/>
      <c r="AA1287" s="44"/>
      <c r="AB1287" s="44"/>
      <c r="AC1287" s="44"/>
      <c r="AD1287" s="44"/>
      <c r="AP1287"/>
      <c r="AQ1287"/>
      <c r="AX1287"/>
    </row>
    <row r="1288" spans="18:50">
      <c r="R1288" s="409"/>
      <c r="S1288" s="44"/>
      <c r="T1288" s="44"/>
      <c r="U1288" s="44"/>
      <c r="V1288" s="44"/>
      <c r="W1288" s="44"/>
      <c r="X1288" s="44"/>
      <c r="Y1288" s="44"/>
      <c r="Z1288" s="44"/>
      <c r="AA1288" s="44"/>
      <c r="AB1288" s="44"/>
      <c r="AC1288" s="44"/>
      <c r="AD1288" s="44"/>
      <c r="AP1288"/>
      <c r="AQ1288"/>
      <c r="AX1288"/>
    </row>
    <row r="1289" spans="18:50">
      <c r="R1289" s="409"/>
      <c r="S1289" s="44"/>
      <c r="T1289" s="44"/>
      <c r="U1289" s="44"/>
      <c r="V1289" s="44"/>
      <c r="W1289" s="44"/>
      <c r="X1289" s="44"/>
      <c r="Y1289" s="44"/>
      <c r="Z1289" s="44"/>
      <c r="AA1289" s="44"/>
      <c r="AB1289" s="44"/>
      <c r="AC1289" s="44"/>
      <c r="AD1289" s="44"/>
      <c r="AP1289"/>
      <c r="AQ1289"/>
      <c r="AX1289"/>
    </row>
    <row r="1290" spans="18:50">
      <c r="R1290" s="409"/>
      <c r="S1290" s="44"/>
      <c r="T1290" s="44"/>
      <c r="U1290" s="44"/>
      <c r="V1290" s="44"/>
      <c r="W1290" s="44"/>
      <c r="X1290" s="44"/>
      <c r="Y1290" s="44"/>
      <c r="Z1290" s="44"/>
      <c r="AA1290" s="44"/>
      <c r="AB1290" s="44"/>
      <c r="AC1290" s="44"/>
      <c r="AD1290" s="44"/>
      <c r="AP1290"/>
      <c r="AQ1290"/>
      <c r="AX1290"/>
    </row>
    <row r="1291" spans="18:50">
      <c r="R1291" s="409"/>
      <c r="S1291" s="44"/>
      <c r="T1291" s="44"/>
      <c r="U1291" s="44"/>
      <c r="V1291" s="44"/>
      <c r="W1291" s="44"/>
      <c r="X1291" s="44"/>
      <c r="Y1291" s="44"/>
      <c r="Z1291" s="44"/>
      <c r="AA1291" s="44"/>
      <c r="AB1291" s="44"/>
      <c r="AC1291" s="44"/>
      <c r="AD1291" s="44"/>
      <c r="AP1291"/>
      <c r="AQ1291"/>
      <c r="AX1291"/>
    </row>
    <row r="1292" spans="18:50">
      <c r="R1292" s="409"/>
      <c r="S1292" s="44"/>
      <c r="T1292" s="44"/>
      <c r="U1292" s="44"/>
      <c r="V1292" s="44"/>
      <c r="W1292" s="44"/>
      <c r="X1292" s="44"/>
      <c r="Y1292" s="44"/>
      <c r="Z1292" s="44"/>
      <c r="AA1292" s="44"/>
      <c r="AB1292" s="44"/>
      <c r="AC1292" s="44"/>
      <c r="AD1292" s="44"/>
      <c r="AP1292"/>
      <c r="AQ1292"/>
      <c r="AX1292"/>
    </row>
    <row r="1293" spans="18:50">
      <c r="R1293" s="409"/>
      <c r="S1293" s="44"/>
      <c r="T1293" s="44"/>
      <c r="U1293" s="44"/>
      <c r="V1293" s="44"/>
      <c r="W1293" s="44"/>
      <c r="X1293" s="44"/>
      <c r="Y1293" s="44"/>
      <c r="Z1293" s="44"/>
      <c r="AA1293" s="44"/>
      <c r="AB1293" s="44"/>
      <c r="AC1293" s="44"/>
      <c r="AD1293" s="44"/>
      <c r="AP1293"/>
      <c r="AQ1293"/>
      <c r="AX1293"/>
    </row>
    <row r="1294" spans="18:50">
      <c r="R1294" s="409"/>
      <c r="S1294" s="44"/>
      <c r="T1294" s="44"/>
      <c r="U1294" s="44"/>
      <c r="V1294" s="44"/>
      <c r="W1294" s="44"/>
      <c r="X1294" s="44"/>
      <c r="Y1294" s="44"/>
      <c r="Z1294" s="44"/>
      <c r="AA1294" s="44"/>
      <c r="AB1294" s="44"/>
      <c r="AC1294" s="44"/>
      <c r="AD1294" s="44"/>
      <c r="AP1294"/>
      <c r="AQ1294"/>
      <c r="AX1294"/>
    </row>
    <row r="1295" spans="18:50">
      <c r="R1295" s="409"/>
      <c r="S1295" s="44"/>
      <c r="T1295" s="44"/>
      <c r="U1295" s="44"/>
      <c r="V1295" s="44"/>
      <c r="W1295" s="44"/>
      <c r="X1295" s="44"/>
      <c r="Y1295" s="44"/>
      <c r="Z1295" s="44"/>
      <c r="AA1295" s="44"/>
      <c r="AB1295" s="44"/>
      <c r="AC1295" s="44"/>
      <c r="AD1295" s="44"/>
      <c r="AP1295"/>
      <c r="AQ1295"/>
      <c r="AX1295"/>
    </row>
    <row r="1296" spans="18:50">
      <c r="R1296" s="409"/>
      <c r="S1296" s="44"/>
      <c r="T1296" s="44"/>
      <c r="U1296" s="44"/>
      <c r="V1296" s="44"/>
      <c r="W1296" s="44"/>
      <c r="X1296" s="44"/>
      <c r="Y1296" s="44"/>
      <c r="Z1296" s="44"/>
      <c r="AA1296" s="44"/>
      <c r="AB1296" s="44"/>
      <c r="AC1296" s="44"/>
      <c r="AD1296" s="44"/>
      <c r="AP1296"/>
      <c r="AQ1296"/>
      <c r="AX1296"/>
    </row>
    <row r="1297" spans="18:50">
      <c r="R1297" s="409"/>
      <c r="S1297" s="44"/>
      <c r="T1297" s="44"/>
      <c r="U1297" s="44"/>
      <c r="V1297" s="44"/>
      <c r="W1297" s="44"/>
      <c r="X1297" s="44"/>
      <c r="Y1297" s="44"/>
      <c r="Z1297" s="44"/>
      <c r="AA1297" s="44"/>
      <c r="AB1297" s="44"/>
      <c r="AC1297" s="44"/>
      <c r="AD1297" s="44"/>
      <c r="AP1297"/>
      <c r="AQ1297"/>
      <c r="AX1297"/>
    </row>
    <row r="1298" spans="18:50">
      <c r="R1298" s="409"/>
      <c r="S1298" s="44"/>
      <c r="T1298" s="44"/>
      <c r="U1298" s="44"/>
      <c r="V1298" s="44"/>
      <c r="W1298" s="44"/>
      <c r="X1298" s="44"/>
      <c r="Y1298" s="44"/>
      <c r="Z1298" s="44"/>
      <c r="AA1298" s="44"/>
      <c r="AB1298" s="44"/>
      <c r="AC1298" s="44"/>
      <c r="AD1298" s="44"/>
      <c r="AP1298"/>
      <c r="AQ1298"/>
      <c r="AX1298"/>
    </row>
    <row r="1299" spans="18:50">
      <c r="R1299" s="409"/>
      <c r="S1299" s="44"/>
      <c r="T1299" s="44"/>
      <c r="U1299" s="44"/>
      <c r="V1299" s="44"/>
      <c r="W1299" s="44"/>
      <c r="X1299" s="44"/>
      <c r="Y1299" s="44"/>
      <c r="Z1299" s="44"/>
      <c r="AA1299" s="44"/>
      <c r="AB1299" s="44"/>
      <c r="AC1299" s="44"/>
      <c r="AD1299" s="44"/>
      <c r="AP1299"/>
      <c r="AQ1299"/>
      <c r="AX1299"/>
    </row>
    <row r="1300" spans="18:50">
      <c r="R1300" s="409"/>
      <c r="S1300" s="44"/>
      <c r="T1300" s="44"/>
      <c r="U1300" s="44"/>
      <c r="V1300" s="44"/>
      <c r="W1300" s="44"/>
      <c r="X1300" s="44"/>
      <c r="Y1300" s="44"/>
      <c r="Z1300" s="44"/>
      <c r="AA1300" s="44"/>
      <c r="AB1300" s="44"/>
      <c r="AC1300" s="44"/>
      <c r="AD1300" s="44"/>
      <c r="AP1300"/>
      <c r="AQ1300"/>
      <c r="AX1300"/>
    </row>
    <row r="1301" spans="18:50">
      <c r="R1301" s="409"/>
      <c r="S1301" s="44"/>
      <c r="T1301" s="44"/>
      <c r="U1301" s="44"/>
      <c r="V1301" s="44"/>
      <c r="W1301" s="44"/>
      <c r="X1301" s="44"/>
      <c r="Y1301" s="44"/>
      <c r="Z1301" s="44"/>
      <c r="AA1301" s="44"/>
      <c r="AB1301" s="44"/>
      <c r="AC1301" s="44"/>
      <c r="AD1301" s="44"/>
      <c r="AP1301"/>
      <c r="AQ1301"/>
      <c r="AX1301"/>
    </row>
    <row r="1302" spans="18:50">
      <c r="R1302" s="409"/>
      <c r="S1302" s="44"/>
      <c r="T1302" s="44"/>
      <c r="U1302" s="44"/>
      <c r="V1302" s="44"/>
      <c r="W1302" s="44"/>
      <c r="X1302" s="44"/>
      <c r="Y1302" s="44"/>
      <c r="Z1302" s="44"/>
      <c r="AA1302" s="44"/>
      <c r="AB1302" s="44"/>
      <c r="AC1302" s="44"/>
      <c r="AD1302" s="44"/>
      <c r="AP1302"/>
      <c r="AQ1302"/>
      <c r="AX1302"/>
    </row>
    <row r="1303" spans="18:50">
      <c r="R1303" s="409"/>
      <c r="S1303" s="44"/>
      <c r="T1303" s="44"/>
      <c r="U1303" s="44"/>
      <c r="V1303" s="44"/>
      <c r="W1303" s="44"/>
      <c r="X1303" s="44"/>
      <c r="Y1303" s="44"/>
      <c r="Z1303" s="44"/>
      <c r="AA1303" s="44"/>
      <c r="AB1303" s="44"/>
      <c r="AC1303" s="44"/>
      <c r="AD1303" s="44"/>
      <c r="AP1303"/>
      <c r="AQ1303"/>
      <c r="AX1303"/>
    </row>
    <row r="1304" spans="18:50">
      <c r="R1304" s="409"/>
      <c r="S1304" s="44"/>
      <c r="T1304" s="44"/>
      <c r="U1304" s="44"/>
      <c r="V1304" s="44"/>
      <c r="W1304" s="44"/>
      <c r="X1304" s="44"/>
      <c r="Y1304" s="44"/>
      <c r="Z1304" s="44"/>
      <c r="AA1304" s="44"/>
      <c r="AB1304" s="44"/>
      <c r="AC1304" s="44"/>
      <c r="AD1304" s="44"/>
      <c r="AP1304"/>
      <c r="AQ1304"/>
      <c r="AX1304"/>
    </row>
    <row r="1305" spans="18:50">
      <c r="R1305" s="409"/>
      <c r="S1305" s="44"/>
      <c r="T1305" s="44"/>
      <c r="U1305" s="44"/>
      <c r="V1305" s="44"/>
      <c r="W1305" s="44"/>
      <c r="X1305" s="44"/>
      <c r="Y1305" s="44"/>
      <c r="Z1305" s="44"/>
      <c r="AA1305" s="44"/>
      <c r="AB1305" s="44"/>
      <c r="AC1305" s="44"/>
      <c r="AD1305" s="44"/>
      <c r="AP1305"/>
      <c r="AQ1305"/>
      <c r="AX1305"/>
    </row>
    <row r="1306" spans="18:50">
      <c r="R1306" s="409"/>
      <c r="S1306" s="44"/>
      <c r="T1306" s="44"/>
      <c r="U1306" s="44"/>
      <c r="V1306" s="44"/>
      <c r="W1306" s="44"/>
      <c r="X1306" s="44"/>
      <c r="Y1306" s="44"/>
      <c r="Z1306" s="44"/>
      <c r="AA1306" s="44"/>
      <c r="AB1306" s="44"/>
      <c r="AC1306" s="44"/>
      <c r="AD1306" s="44"/>
      <c r="AP1306"/>
      <c r="AQ1306"/>
      <c r="AX1306"/>
    </row>
    <row r="1307" spans="18:50">
      <c r="R1307" s="409"/>
      <c r="S1307" s="44"/>
      <c r="T1307" s="44"/>
      <c r="U1307" s="44"/>
      <c r="V1307" s="44"/>
      <c r="W1307" s="44"/>
      <c r="X1307" s="44"/>
      <c r="Y1307" s="44"/>
      <c r="Z1307" s="44"/>
      <c r="AA1307" s="44"/>
      <c r="AB1307" s="44"/>
      <c r="AC1307" s="44"/>
      <c r="AD1307" s="44"/>
      <c r="AP1307"/>
      <c r="AQ1307"/>
      <c r="AX1307"/>
    </row>
    <row r="1308" spans="18:50">
      <c r="R1308" s="409"/>
      <c r="S1308" s="44"/>
      <c r="T1308" s="44"/>
      <c r="U1308" s="44"/>
      <c r="V1308" s="44"/>
      <c r="W1308" s="44"/>
      <c r="X1308" s="44"/>
      <c r="Y1308" s="44"/>
      <c r="Z1308" s="44"/>
      <c r="AA1308" s="44"/>
      <c r="AB1308" s="44"/>
      <c r="AC1308" s="44"/>
      <c r="AD1308" s="44"/>
      <c r="AP1308"/>
      <c r="AQ1308"/>
      <c r="AX1308"/>
    </row>
    <row r="1309" spans="18:50">
      <c r="R1309" s="409"/>
      <c r="S1309" s="44"/>
      <c r="T1309" s="44"/>
      <c r="U1309" s="44"/>
      <c r="V1309" s="44"/>
      <c r="W1309" s="44"/>
      <c r="X1309" s="44"/>
      <c r="Y1309" s="44"/>
      <c r="Z1309" s="44"/>
      <c r="AA1309" s="44"/>
      <c r="AB1309" s="44"/>
      <c r="AC1309" s="44"/>
      <c r="AD1309" s="44"/>
      <c r="AP1309"/>
      <c r="AQ1309"/>
      <c r="AX1309"/>
    </row>
    <row r="1310" spans="18:50">
      <c r="R1310" s="409"/>
      <c r="S1310" s="44"/>
      <c r="T1310" s="44"/>
      <c r="U1310" s="44"/>
      <c r="V1310" s="44"/>
      <c r="W1310" s="44"/>
      <c r="X1310" s="44"/>
      <c r="Y1310" s="44"/>
      <c r="Z1310" s="44"/>
      <c r="AA1310" s="44"/>
      <c r="AB1310" s="44"/>
      <c r="AC1310" s="44"/>
      <c r="AD1310" s="44"/>
      <c r="AP1310"/>
      <c r="AQ1310"/>
      <c r="AX1310"/>
    </row>
    <row r="1311" spans="18:50">
      <c r="R1311" s="409"/>
      <c r="S1311" s="44"/>
      <c r="T1311" s="44"/>
      <c r="U1311" s="44"/>
      <c r="V1311" s="44"/>
      <c r="W1311" s="44"/>
      <c r="X1311" s="44"/>
      <c r="Y1311" s="44"/>
      <c r="Z1311" s="44"/>
      <c r="AA1311" s="44"/>
      <c r="AB1311" s="44"/>
      <c r="AC1311" s="44"/>
      <c r="AD1311" s="44"/>
      <c r="AP1311"/>
      <c r="AQ1311"/>
      <c r="AX1311"/>
    </row>
    <row r="1312" spans="18:50">
      <c r="R1312" s="409"/>
      <c r="S1312" s="44"/>
      <c r="T1312" s="44"/>
      <c r="U1312" s="44"/>
      <c r="V1312" s="44"/>
      <c r="W1312" s="44"/>
      <c r="X1312" s="44"/>
      <c r="Y1312" s="44"/>
      <c r="Z1312" s="44"/>
      <c r="AA1312" s="44"/>
      <c r="AB1312" s="44"/>
      <c r="AC1312" s="44"/>
      <c r="AD1312" s="44"/>
      <c r="AP1312"/>
      <c r="AQ1312"/>
      <c r="AX1312"/>
    </row>
    <row r="1313" spans="18:50">
      <c r="R1313" s="409"/>
      <c r="S1313" s="44"/>
      <c r="T1313" s="44"/>
      <c r="U1313" s="44"/>
      <c r="V1313" s="44"/>
      <c r="W1313" s="44"/>
      <c r="X1313" s="44"/>
      <c r="Y1313" s="44"/>
      <c r="Z1313" s="44"/>
      <c r="AA1313" s="44"/>
      <c r="AB1313" s="44"/>
      <c r="AC1313" s="44"/>
      <c r="AD1313" s="44"/>
      <c r="AP1313"/>
      <c r="AQ1313"/>
      <c r="AX1313"/>
    </row>
    <row r="1314" spans="18:50">
      <c r="R1314" s="409"/>
      <c r="S1314" s="44"/>
      <c r="T1314" s="44"/>
      <c r="U1314" s="44"/>
      <c r="V1314" s="44"/>
      <c r="W1314" s="44"/>
      <c r="X1314" s="44"/>
      <c r="Y1314" s="44"/>
      <c r="Z1314" s="44"/>
      <c r="AA1314" s="44"/>
      <c r="AB1314" s="44"/>
      <c r="AC1314" s="44"/>
      <c r="AD1314" s="44"/>
      <c r="AP1314"/>
      <c r="AQ1314"/>
      <c r="AX1314"/>
    </row>
    <row r="1315" spans="18:50">
      <c r="R1315" s="409"/>
      <c r="S1315" s="44"/>
      <c r="T1315" s="44"/>
      <c r="U1315" s="44"/>
      <c r="V1315" s="44"/>
      <c r="W1315" s="44"/>
      <c r="X1315" s="44"/>
      <c r="Y1315" s="44"/>
      <c r="Z1315" s="44"/>
      <c r="AA1315" s="44"/>
      <c r="AB1315" s="44"/>
      <c r="AC1315" s="44"/>
      <c r="AD1315" s="44"/>
      <c r="AP1315"/>
      <c r="AQ1315"/>
      <c r="AX1315"/>
    </row>
    <row r="1316" spans="18:50">
      <c r="R1316" s="409"/>
      <c r="S1316" s="44"/>
      <c r="T1316" s="44"/>
      <c r="U1316" s="44"/>
      <c r="V1316" s="44"/>
      <c r="W1316" s="44"/>
      <c r="X1316" s="44"/>
      <c r="Y1316" s="44"/>
      <c r="Z1316" s="44"/>
      <c r="AA1316" s="44"/>
      <c r="AB1316" s="44"/>
      <c r="AC1316" s="44"/>
      <c r="AD1316" s="44"/>
      <c r="AP1316"/>
      <c r="AQ1316"/>
      <c r="AX1316"/>
    </row>
    <row r="1317" spans="18:50">
      <c r="R1317" s="409"/>
      <c r="S1317" s="44"/>
      <c r="T1317" s="44"/>
      <c r="U1317" s="44"/>
      <c r="V1317" s="44"/>
      <c r="W1317" s="44"/>
      <c r="X1317" s="44"/>
      <c r="Y1317" s="44"/>
      <c r="Z1317" s="44"/>
      <c r="AA1317" s="44"/>
      <c r="AB1317" s="44"/>
      <c r="AC1317" s="44"/>
      <c r="AD1317" s="44"/>
      <c r="AP1317"/>
      <c r="AQ1317"/>
      <c r="AX1317"/>
    </row>
    <row r="1318" spans="18:50">
      <c r="R1318" s="409"/>
      <c r="S1318" s="44"/>
      <c r="T1318" s="44"/>
      <c r="U1318" s="44"/>
      <c r="V1318" s="44"/>
      <c r="W1318" s="44"/>
      <c r="X1318" s="44"/>
      <c r="Y1318" s="44"/>
      <c r="Z1318" s="44"/>
      <c r="AA1318" s="44"/>
      <c r="AB1318" s="44"/>
      <c r="AC1318" s="44"/>
      <c r="AD1318" s="44"/>
      <c r="AP1318"/>
      <c r="AQ1318"/>
      <c r="AX1318"/>
    </row>
    <row r="1319" spans="18:50">
      <c r="R1319" s="409"/>
      <c r="S1319" s="44"/>
      <c r="T1319" s="44"/>
      <c r="U1319" s="44"/>
      <c r="V1319" s="44"/>
      <c r="W1319" s="44"/>
      <c r="X1319" s="44"/>
      <c r="Y1319" s="44"/>
      <c r="Z1319" s="44"/>
      <c r="AA1319" s="44"/>
      <c r="AB1319" s="44"/>
      <c r="AC1319" s="44"/>
      <c r="AD1319" s="44"/>
      <c r="AP1319"/>
      <c r="AQ1319"/>
      <c r="AX1319"/>
    </row>
    <row r="1320" spans="18:50">
      <c r="R1320" s="409"/>
      <c r="S1320" s="44"/>
      <c r="T1320" s="44"/>
      <c r="U1320" s="44"/>
      <c r="V1320" s="44"/>
      <c r="W1320" s="44"/>
      <c r="X1320" s="44"/>
      <c r="Y1320" s="44"/>
      <c r="Z1320" s="44"/>
      <c r="AA1320" s="44"/>
      <c r="AB1320" s="44"/>
      <c r="AC1320" s="44"/>
      <c r="AD1320" s="44"/>
      <c r="AP1320"/>
      <c r="AQ1320"/>
      <c r="AX1320"/>
    </row>
    <row r="1321" spans="18:50">
      <c r="R1321" s="409"/>
      <c r="S1321" s="44"/>
      <c r="T1321" s="44"/>
      <c r="U1321" s="44"/>
      <c r="V1321" s="44"/>
      <c r="W1321" s="44"/>
      <c r="X1321" s="44"/>
      <c r="Y1321" s="44"/>
      <c r="Z1321" s="44"/>
      <c r="AA1321" s="44"/>
      <c r="AB1321" s="44"/>
      <c r="AC1321" s="44"/>
      <c r="AD1321" s="44"/>
      <c r="AP1321"/>
      <c r="AQ1321"/>
      <c r="AX1321"/>
    </row>
    <row r="1322" spans="18:50">
      <c r="R1322" s="409"/>
      <c r="S1322" s="44"/>
      <c r="T1322" s="44"/>
      <c r="U1322" s="44"/>
      <c r="V1322" s="44"/>
      <c r="W1322" s="44"/>
      <c r="X1322" s="44"/>
      <c r="Y1322" s="44"/>
      <c r="Z1322" s="44"/>
      <c r="AA1322" s="44"/>
      <c r="AB1322" s="44"/>
      <c r="AC1322" s="44"/>
      <c r="AD1322" s="44"/>
      <c r="AP1322"/>
      <c r="AQ1322"/>
      <c r="AX1322"/>
    </row>
    <row r="1323" spans="18:50">
      <c r="R1323" s="409"/>
      <c r="S1323" s="44"/>
      <c r="T1323" s="44"/>
      <c r="U1323" s="44"/>
      <c r="V1323" s="44"/>
      <c r="W1323" s="44"/>
      <c r="X1323" s="44"/>
      <c r="Y1323" s="44"/>
      <c r="Z1323" s="44"/>
      <c r="AA1323" s="44"/>
      <c r="AB1323" s="44"/>
      <c r="AC1323" s="44"/>
      <c r="AD1323" s="44"/>
      <c r="AP1323"/>
      <c r="AQ1323"/>
      <c r="AX1323"/>
    </row>
    <row r="1324" spans="18:50">
      <c r="R1324" s="409"/>
      <c r="S1324" s="44"/>
      <c r="T1324" s="44"/>
      <c r="U1324" s="44"/>
      <c r="V1324" s="44"/>
      <c r="W1324" s="44"/>
      <c r="X1324" s="44"/>
      <c r="Y1324" s="44"/>
      <c r="Z1324" s="44"/>
      <c r="AA1324" s="44"/>
      <c r="AB1324" s="44"/>
      <c r="AC1324" s="44"/>
      <c r="AD1324" s="44"/>
      <c r="AP1324"/>
      <c r="AQ1324"/>
      <c r="AX1324"/>
    </row>
    <row r="1325" spans="18:50">
      <c r="R1325" s="409"/>
      <c r="S1325" s="44"/>
      <c r="T1325" s="44"/>
      <c r="U1325" s="44"/>
      <c r="V1325" s="44"/>
      <c r="W1325" s="44"/>
      <c r="X1325" s="44"/>
      <c r="Y1325" s="44"/>
      <c r="Z1325" s="44"/>
      <c r="AA1325" s="44"/>
      <c r="AB1325" s="44"/>
      <c r="AC1325" s="44"/>
      <c r="AD1325" s="44"/>
      <c r="AP1325"/>
      <c r="AQ1325"/>
      <c r="AX1325"/>
    </row>
    <row r="1326" spans="18:50">
      <c r="R1326" s="409"/>
      <c r="S1326" s="44"/>
      <c r="T1326" s="44"/>
      <c r="U1326" s="44"/>
      <c r="V1326" s="44"/>
      <c r="W1326" s="44"/>
      <c r="X1326" s="44"/>
      <c r="Y1326" s="44"/>
      <c r="Z1326" s="44"/>
      <c r="AA1326" s="44"/>
      <c r="AB1326" s="44"/>
      <c r="AC1326" s="44"/>
      <c r="AD1326" s="44"/>
      <c r="AP1326"/>
      <c r="AQ1326"/>
      <c r="AX1326"/>
    </row>
    <row r="1327" spans="18:50">
      <c r="R1327" s="409"/>
      <c r="S1327" s="44"/>
      <c r="T1327" s="44"/>
      <c r="U1327" s="44"/>
      <c r="V1327" s="44"/>
      <c r="W1327" s="44"/>
      <c r="X1327" s="44"/>
      <c r="Y1327" s="44"/>
      <c r="Z1327" s="44"/>
      <c r="AA1327" s="44"/>
      <c r="AB1327" s="44"/>
      <c r="AC1327" s="44"/>
      <c r="AD1327" s="44"/>
      <c r="AP1327"/>
      <c r="AQ1327"/>
      <c r="AX1327"/>
    </row>
    <row r="1328" spans="18:50">
      <c r="R1328" s="409"/>
      <c r="S1328" s="44"/>
      <c r="T1328" s="44"/>
      <c r="U1328" s="44"/>
      <c r="V1328" s="44"/>
      <c r="W1328" s="44"/>
      <c r="X1328" s="44"/>
      <c r="Y1328" s="44"/>
      <c r="Z1328" s="44"/>
      <c r="AA1328" s="44"/>
      <c r="AB1328" s="44"/>
      <c r="AC1328" s="44"/>
      <c r="AD1328" s="44"/>
      <c r="AP1328"/>
      <c r="AQ1328"/>
      <c r="AX1328"/>
    </row>
    <row r="1329" spans="18:50">
      <c r="R1329" s="409"/>
      <c r="S1329" s="44"/>
      <c r="T1329" s="44"/>
      <c r="U1329" s="44"/>
      <c r="V1329" s="44"/>
      <c r="W1329" s="44"/>
      <c r="X1329" s="44"/>
      <c r="Y1329" s="44"/>
      <c r="Z1329" s="44"/>
      <c r="AA1329" s="44"/>
      <c r="AB1329" s="44"/>
      <c r="AC1329" s="44"/>
      <c r="AD1329" s="44"/>
      <c r="AP1329"/>
      <c r="AQ1329"/>
      <c r="AX1329"/>
    </row>
    <row r="1330" spans="18:50">
      <c r="R1330" s="409"/>
      <c r="S1330" s="44"/>
      <c r="T1330" s="44"/>
      <c r="U1330" s="44"/>
      <c r="V1330" s="44"/>
      <c r="W1330" s="44"/>
      <c r="X1330" s="44"/>
      <c r="Y1330" s="44"/>
      <c r="Z1330" s="44"/>
      <c r="AA1330" s="44"/>
      <c r="AB1330" s="44"/>
      <c r="AC1330" s="44"/>
      <c r="AD1330" s="44"/>
      <c r="AP1330"/>
      <c r="AQ1330"/>
      <c r="AX1330"/>
    </row>
    <row r="1331" spans="18:50">
      <c r="R1331" s="409"/>
      <c r="S1331" s="44"/>
      <c r="T1331" s="44"/>
      <c r="U1331" s="44"/>
      <c r="V1331" s="44"/>
      <c r="W1331" s="44"/>
      <c r="X1331" s="44"/>
      <c r="Y1331" s="44"/>
      <c r="Z1331" s="44"/>
      <c r="AA1331" s="44"/>
      <c r="AB1331" s="44"/>
      <c r="AC1331" s="44"/>
      <c r="AD1331" s="44"/>
      <c r="AP1331"/>
      <c r="AQ1331"/>
      <c r="AX1331"/>
    </row>
    <row r="1332" spans="18:50">
      <c r="R1332" s="409"/>
      <c r="S1332" s="44"/>
      <c r="T1332" s="44"/>
      <c r="U1332" s="44"/>
      <c r="V1332" s="44"/>
      <c r="W1332" s="44"/>
      <c r="X1332" s="44"/>
      <c r="Y1332" s="44"/>
      <c r="Z1332" s="44"/>
      <c r="AA1332" s="44"/>
      <c r="AB1332" s="44"/>
      <c r="AC1332" s="44"/>
      <c r="AD1332" s="44"/>
      <c r="AP1332"/>
      <c r="AQ1332"/>
      <c r="AX1332"/>
    </row>
    <row r="1333" spans="18:50">
      <c r="R1333" s="409"/>
      <c r="S1333" s="44"/>
      <c r="T1333" s="44"/>
      <c r="U1333" s="44"/>
      <c r="V1333" s="44"/>
      <c r="W1333" s="44"/>
      <c r="X1333" s="44"/>
      <c r="Y1333" s="44"/>
      <c r="Z1333" s="44"/>
      <c r="AA1333" s="44"/>
      <c r="AB1333" s="44"/>
      <c r="AC1333" s="44"/>
      <c r="AD1333" s="44"/>
      <c r="AP1333"/>
      <c r="AQ1333"/>
      <c r="AX1333"/>
    </row>
    <row r="1334" spans="18:50">
      <c r="R1334" s="409"/>
      <c r="S1334" s="44"/>
      <c r="T1334" s="44"/>
      <c r="U1334" s="44"/>
      <c r="V1334" s="44"/>
      <c r="W1334" s="44"/>
      <c r="X1334" s="44"/>
      <c r="Y1334" s="44"/>
      <c r="Z1334" s="44"/>
      <c r="AA1334" s="44"/>
      <c r="AB1334" s="44"/>
      <c r="AC1334" s="44"/>
      <c r="AD1334" s="44"/>
      <c r="AP1334"/>
      <c r="AQ1334"/>
      <c r="AX1334"/>
    </row>
    <row r="1335" spans="18:50">
      <c r="R1335" s="409"/>
      <c r="S1335" s="44"/>
      <c r="T1335" s="44"/>
      <c r="U1335" s="44"/>
      <c r="V1335" s="44"/>
      <c r="W1335" s="44"/>
      <c r="X1335" s="44"/>
      <c r="Y1335" s="44"/>
      <c r="Z1335" s="44"/>
      <c r="AA1335" s="44"/>
      <c r="AB1335" s="44"/>
      <c r="AC1335" s="44"/>
      <c r="AD1335" s="44"/>
      <c r="AP1335"/>
      <c r="AQ1335"/>
      <c r="AX1335"/>
    </row>
    <row r="1336" spans="18:50">
      <c r="R1336" s="409"/>
      <c r="S1336" s="44"/>
      <c r="T1336" s="44"/>
      <c r="U1336" s="44"/>
      <c r="V1336" s="44"/>
      <c r="W1336" s="44"/>
      <c r="X1336" s="44"/>
      <c r="Y1336" s="44"/>
      <c r="Z1336" s="44"/>
      <c r="AA1336" s="44"/>
      <c r="AB1336" s="44"/>
      <c r="AC1336" s="44"/>
      <c r="AD1336" s="44"/>
      <c r="AP1336"/>
      <c r="AQ1336"/>
      <c r="AX1336"/>
    </row>
    <row r="1337" spans="18:50">
      <c r="R1337" s="409"/>
      <c r="S1337" s="44"/>
      <c r="T1337" s="44"/>
      <c r="U1337" s="44"/>
      <c r="V1337" s="44"/>
      <c r="W1337" s="44"/>
      <c r="X1337" s="44"/>
      <c r="Y1337" s="44"/>
      <c r="Z1337" s="44"/>
      <c r="AA1337" s="44"/>
      <c r="AB1337" s="44"/>
      <c r="AC1337" s="44"/>
      <c r="AD1337" s="44"/>
      <c r="AP1337"/>
      <c r="AQ1337"/>
      <c r="AX1337"/>
    </row>
    <row r="1338" spans="18:50">
      <c r="R1338" s="409"/>
      <c r="S1338" s="44"/>
      <c r="T1338" s="44"/>
      <c r="U1338" s="44"/>
      <c r="V1338" s="44"/>
      <c r="W1338" s="44"/>
      <c r="X1338" s="44"/>
      <c r="Y1338" s="44"/>
      <c r="Z1338" s="44"/>
      <c r="AA1338" s="44"/>
      <c r="AB1338" s="44"/>
      <c r="AC1338" s="44"/>
      <c r="AD1338" s="44"/>
      <c r="AP1338"/>
      <c r="AQ1338"/>
      <c r="AX1338"/>
    </row>
    <row r="1339" spans="18:50">
      <c r="R1339" s="409"/>
      <c r="S1339" s="44"/>
      <c r="T1339" s="44"/>
      <c r="U1339" s="44"/>
      <c r="V1339" s="44"/>
      <c r="W1339" s="44"/>
      <c r="X1339" s="44"/>
      <c r="Y1339" s="44"/>
      <c r="Z1339" s="44"/>
      <c r="AA1339" s="44"/>
      <c r="AB1339" s="44"/>
      <c r="AC1339" s="44"/>
      <c r="AD1339" s="44"/>
      <c r="AP1339"/>
      <c r="AQ1339"/>
      <c r="AX1339"/>
    </row>
    <row r="1340" spans="18:50">
      <c r="R1340" s="409"/>
      <c r="S1340" s="44"/>
      <c r="T1340" s="44"/>
      <c r="U1340" s="44"/>
      <c r="V1340" s="44"/>
      <c r="W1340" s="44"/>
      <c r="X1340" s="44"/>
      <c r="Y1340" s="44"/>
      <c r="Z1340" s="44"/>
      <c r="AA1340" s="44"/>
      <c r="AB1340" s="44"/>
      <c r="AC1340" s="44"/>
      <c r="AD1340" s="44"/>
      <c r="AP1340"/>
      <c r="AQ1340"/>
      <c r="AX1340"/>
    </row>
    <row r="1341" spans="18:50">
      <c r="R1341" s="409"/>
      <c r="S1341" s="44"/>
      <c r="T1341" s="44"/>
      <c r="U1341" s="44"/>
      <c r="V1341" s="44"/>
      <c r="W1341" s="44"/>
      <c r="X1341" s="44"/>
      <c r="Y1341" s="44"/>
      <c r="Z1341" s="44"/>
      <c r="AA1341" s="44"/>
      <c r="AB1341" s="44"/>
      <c r="AC1341" s="44"/>
      <c r="AD1341" s="44"/>
      <c r="AP1341"/>
      <c r="AQ1341"/>
      <c r="AX1341"/>
    </row>
    <row r="1342" spans="18:50">
      <c r="R1342" s="409"/>
      <c r="S1342" s="44"/>
      <c r="T1342" s="44"/>
      <c r="U1342" s="44"/>
      <c r="V1342" s="44"/>
      <c r="W1342" s="44"/>
      <c r="X1342" s="44"/>
      <c r="Y1342" s="44"/>
      <c r="Z1342" s="44"/>
      <c r="AA1342" s="44"/>
      <c r="AB1342" s="44"/>
      <c r="AC1342" s="44"/>
      <c r="AD1342" s="44"/>
      <c r="AP1342"/>
      <c r="AQ1342"/>
      <c r="AX1342"/>
    </row>
    <row r="1343" spans="18:50">
      <c r="R1343" s="409"/>
      <c r="S1343" s="44"/>
      <c r="T1343" s="44"/>
      <c r="U1343" s="44"/>
      <c r="V1343" s="44"/>
      <c r="W1343" s="44"/>
      <c r="X1343" s="44"/>
      <c r="Y1343" s="44"/>
      <c r="Z1343" s="44"/>
      <c r="AA1343" s="44"/>
      <c r="AB1343" s="44"/>
      <c r="AC1343" s="44"/>
      <c r="AD1343" s="44"/>
      <c r="AP1343"/>
      <c r="AQ1343"/>
      <c r="AX1343"/>
    </row>
    <row r="1344" spans="18:50">
      <c r="R1344" s="409"/>
      <c r="S1344" s="44"/>
      <c r="T1344" s="44"/>
      <c r="U1344" s="44"/>
      <c r="V1344" s="44"/>
      <c r="W1344" s="44"/>
      <c r="X1344" s="44"/>
      <c r="Y1344" s="44"/>
      <c r="Z1344" s="44"/>
      <c r="AA1344" s="44"/>
      <c r="AB1344" s="44"/>
      <c r="AC1344" s="44"/>
      <c r="AD1344" s="44"/>
      <c r="AP1344"/>
      <c r="AQ1344"/>
      <c r="AX1344"/>
    </row>
    <row r="1345" spans="18:50">
      <c r="R1345" s="409"/>
      <c r="S1345" s="44"/>
      <c r="T1345" s="44"/>
      <c r="U1345" s="44"/>
      <c r="V1345" s="44"/>
      <c r="W1345" s="44"/>
      <c r="X1345" s="44"/>
      <c r="Y1345" s="44"/>
      <c r="Z1345" s="44"/>
      <c r="AA1345" s="44"/>
      <c r="AB1345" s="44"/>
      <c r="AC1345" s="44"/>
      <c r="AD1345" s="44"/>
      <c r="AP1345"/>
      <c r="AQ1345"/>
      <c r="AX1345"/>
    </row>
    <row r="1346" spans="18:50">
      <c r="R1346" s="409"/>
      <c r="S1346" s="44"/>
      <c r="T1346" s="44"/>
      <c r="U1346" s="44"/>
      <c r="V1346" s="44"/>
      <c r="W1346" s="44"/>
      <c r="X1346" s="44"/>
      <c r="Y1346" s="44"/>
      <c r="Z1346" s="44"/>
      <c r="AA1346" s="44"/>
      <c r="AB1346" s="44"/>
      <c r="AC1346" s="44"/>
      <c r="AD1346" s="44"/>
      <c r="AP1346"/>
      <c r="AQ1346"/>
      <c r="AX1346"/>
    </row>
    <row r="1347" spans="18:50">
      <c r="R1347" s="409"/>
      <c r="S1347" s="44"/>
      <c r="T1347" s="44"/>
      <c r="U1347" s="44"/>
      <c r="V1347" s="44"/>
      <c r="W1347" s="44"/>
      <c r="X1347" s="44"/>
      <c r="Y1347" s="44"/>
      <c r="Z1347" s="44"/>
      <c r="AA1347" s="44"/>
      <c r="AB1347" s="44"/>
      <c r="AC1347" s="44"/>
      <c r="AD1347" s="44"/>
      <c r="AP1347"/>
      <c r="AQ1347"/>
      <c r="AX1347"/>
    </row>
    <row r="1348" spans="18:50">
      <c r="R1348" s="409"/>
      <c r="S1348" s="44"/>
      <c r="T1348" s="44"/>
      <c r="U1348" s="44"/>
      <c r="V1348" s="44"/>
      <c r="W1348" s="44"/>
      <c r="X1348" s="44"/>
      <c r="Y1348" s="44"/>
      <c r="Z1348" s="44"/>
      <c r="AA1348" s="44"/>
      <c r="AB1348" s="44"/>
      <c r="AC1348" s="44"/>
      <c r="AD1348" s="44"/>
      <c r="AP1348"/>
      <c r="AQ1348"/>
      <c r="AX1348"/>
    </row>
    <row r="1349" spans="18:50">
      <c r="R1349" s="409"/>
      <c r="S1349" s="44"/>
      <c r="T1349" s="44"/>
      <c r="U1349" s="44"/>
      <c r="V1349" s="44"/>
      <c r="W1349" s="44"/>
      <c r="X1349" s="44"/>
      <c r="Y1349" s="44"/>
      <c r="Z1349" s="44"/>
      <c r="AA1349" s="44"/>
      <c r="AB1349" s="44"/>
      <c r="AC1349" s="44"/>
      <c r="AD1349" s="44"/>
      <c r="AP1349"/>
      <c r="AQ1349"/>
      <c r="AX1349"/>
    </row>
    <row r="1350" spans="18:50">
      <c r="R1350" s="409"/>
      <c r="S1350" s="44"/>
      <c r="T1350" s="44"/>
      <c r="U1350" s="44"/>
      <c r="V1350" s="44"/>
      <c r="W1350" s="44"/>
      <c r="X1350" s="44"/>
      <c r="Y1350" s="44"/>
      <c r="Z1350" s="44"/>
      <c r="AA1350" s="44"/>
      <c r="AB1350" s="44"/>
      <c r="AC1350" s="44"/>
      <c r="AD1350" s="44"/>
      <c r="AP1350"/>
      <c r="AQ1350"/>
      <c r="AX1350"/>
    </row>
    <row r="1351" spans="18:50">
      <c r="R1351" s="409"/>
      <c r="S1351" s="44"/>
      <c r="T1351" s="44"/>
      <c r="U1351" s="44"/>
      <c r="V1351" s="44"/>
      <c r="W1351" s="44"/>
      <c r="X1351" s="44"/>
      <c r="Y1351" s="44"/>
      <c r="Z1351" s="44"/>
      <c r="AA1351" s="44"/>
      <c r="AB1351" s="44"/>
      <c r="AC1351" s="44"/>
      <c r="AD1351" s="44"/>
      <c r="AP1351"/>
      <c r="AQ1351"/>
      <c r="AX1351"/>
    </row>
    <row r="1352" spans="18:50">
      <c r="R1352" s="409"/>
      <c r="S1352" s="44"/>
      <c r="T1352" s="44"/>
      <c r="U1352" s="44"/>
      <c r="V1352" s="44"/>
      <c r="W1352" s="44"/>
      <c r="X1352" s="44"/>
      <c r="Y1352" s="44"/>
      <c r="Z1352" s="44"/>
      <c r="AA1352" s="44"/>
      <c r="AB1352" s="44"/>
      <c r="AC1352" s="44"/>
      <c r="AD1352" s="44"/>
      <c r="AP1352"/>
      <c r="AQ1352"/>
      <c r="AX1352"/>
    </row>
    <row r="1353" spans="18:50">
      <c r="R1353" s="409"/>
      <c r="S1353" s="44"/>
      <c r="T1353" s="44"/>
      <c r="U1353" s="44"/>
      <c r="V1353" s="44"/>
      <c r="W1353" s="44"/>
      <c r="X1353" s="44"/>
      <c r="Y1353" s="44"/>
      <c r="Z1353" s="44"/>
      <c r="AA1353" s="44"/>
      <c r="AB1353" s="44"/>
      <c r="AC1353" s="44"/>
      <c r="AD1353" s="44"/>
      <c r="AP1353"/>
      <c r="AQ1353"/>
      <c r="AX1353"/>
    </row>
    <row r="1354" spans="18:50">
      <c r="R1354" s="409"/>
      <c r="S1354" s="44"/>
      <c r="T1354" s="44"/>
      <c r="U1354" s="44"/>
      <c r="V1354" s="44"/>
      <c r="W1354" s="44"/>
      <c r="X1354" s="44"/>
      <c r="Y1354" s="44"/>
      <c r="Z1354" s="44"/>
      <c r="AA1354" s="44"/>
      <c r="AB1354" s="44"/>
      <c r="AC1354" s="44"/>
      <c r="AD1354" s="44"/>
      <c r="AP1354"/>
      <c r="AQ1354"/>
      <c r="AX1354"/>
    </row>
    <row r="1355" spans="18:50">
      <c r="R1355" s="409"/>
      <c r="S1355" s="44"/>
      <c r="T1355" s="44"/>
      <c r="U1355" s="44"/>
      <c r="V1355" s="44"/>
      <c r="W1355" s="44"/>
      <c r="X1355" s="44"/>
      <c r="Y1355" s="44"/>
      <c r="Z1355" s="44"/>
      <c r="AA1355" s="44"/>
      <c r="AB1355" s="44"/>
      <c r="AC1355" s="44"/>
      <c r="AD1355" s="44"/>
      <c r="AP1355"/>
      <c r="AQ1355"/>
      <c r="AX1355"/>
    </row>
    <row r="1356" spans="18:50">
      <c r="R1356" s="409"/>
      <c r="S1356" s="44"/>
      <c r="T1356" s="44"/>
      <c r="U1356" s="44"/>
      <c r="V1356" s="44"/>
      <c r="W1356" s="44"/>
      <c r="X1356" s="44"/>
      <c r="Y1356" s="44"/>
      <c r="Z1356" s="44"/>
      <c r="AA1356" s="44"/>
      <c r="AB1356" s="44"/>
      <c r="AC1356" s="44"/>
      <c r="AD1356" s="44"/>
      <c r="AP1356"/>
      <c r="AQ1356"/>
      <c r="AX1356"/>
    </row>
    <row r="1357" spans="18:50">
      <c r="R1357" s="409"/>
      <c r="S1357" s="44"/>
      <c r="T1357" s="44"/>
      <c r="U1357" s="44"/>
      <c r="V1357" s="44"/>
      <c r="W1357" s="44"/>
      <c r="X1357" s="44"/>
      <c r="Y1357" s="44"/>
      <c r="Z1357" s="44"/>
      <c r="AA1357" s="44"/>
      <c r="AB1357" s="44"/>
      <c r="AC1357" s="44"/>
      <c r="AD1357" s="44"/>
      <c r="AP1357"/>
      <c r="AQ1357"/>
      <c r="AX1357"/>
    </row>
    <row r="1358" spans="18:50">
      <c r="R1358" s="409"/>
      <c r="S1358" s="44"/>
      <c r="T1358" s="44"/>
      <c r="U1358" s="44"/>
      <c r="V1358" s="44"/>
      <c r="W1358" s="44"/>
      <c r="X1358" s="44"/>
      <c r="Y1358" s="44"/>
      <c r="Z1358" s="44"/>
      <c r="AA1358" s="44"/>
      <c r="AB1358" s="44"/>
      <c r="AC1358" s="44"/>
      <c r="AD1358" s="44"/>
      <c r="AP1358"/>
      <c r="AQ1358"/>
      <c r="AX1358"/>
    </row>
    <row r="1359" spans="18:50">
      <c r="R1359" s="409"/>
      <c r="S1359" s="44"/>
      <c r="T1359" s="44"/>
      <c r="U1359" s="44"/>
      <c r="V1359" s="44"/>
      <c r="W1359" s="44"/>
      <c r="X1359" s="44"/>
      <c r="Y1359" s="44"/>
      <c r="Z1359" s="44"/>
      <c r="AA1359" s="44"/>
      <c r="AB1359" s="44"/>
      <c r="AC1359" s="44"/>
      <c r="AD1359" s="44"/>
      <c r="AP1359"/>
      <c r="AQ1359"/>
      <c r="AX1359"/>
    </row>
    <row r="1360" spans="18:50">
      <c r="R1360" s="409"/>
      <c r="S1360" s="44"/>
      <c r="T1360" s="44"/>
      <c r="U1360" s="44"/>
      <c r="V1360" s="44"/>
      <c r="W1360" s="44"/>
      <c r="X1360" s="44"/>
      <c r="Y1360" s="44"/>
      <c r="Z1360" s="44"/>
      <c r="AA1360" s="44"/>
      <c r="AB1360" s="44"/>
      <c r="AC1360" s="44"/>
      <c r="AD1360" s="44"/>
      <c r="AP1360"/>
      <c r="AQ1360"/>
      <c r="AX1360"/>
    </row>
    <row r="1361" spans="18:50">
      <c r="R1361" s="409"/>
      <c r="S1361" s="44"/>
      <c r="T1361" s="44"/>
      <c r="U1361" s="44"/>
      <c r="V1361" s="44"/>
      <c r="W1361" s="44"/>
      <c r="X1361" s="44"/>
      <c r="Y1361" s="44"/>
      <c r="Z1361" s="44"/>
      <c r="AA1361" s="44"/>
      <c r="AB1361" s="44"/>
      <c r="AC1361" s="44"/>
      <c r="AD1361" s="44"/>
      <c r="AP1361"/>
      <c r="AQ1361"/>
      <c r="AX1361"/>
    </row>
    <row r="1362" spans="18:50">
      <c r="R1362" s="409"/>
      <c r="S1362" s="44"/>
      <c r="T1362" s="44"/>
      <c r="U1362" s="44"/>
      <c r="V1362" s="44"/>
      <c r="W1362" s="44"/>
      <c r="X1362" s="44"/>
      <c r="Y1362" s="44"/>
      <c r="Z1362" s="44"/>
      <c r="AA1362" s="44"/>
      <c r="AB1362" s="44"/>
      <c r="AC1362" s="44"/>
      <c r="AD1362" s="44"/>
      <c r="AP1362"/>
      <c r="AQ1362"/>
      <c r="AX1362"/>
    </row>
    <row r="1363" spans="18:50">
      <c r="R1363" s="409"/>
      <c r="S1363" s="44"/>
      <c r="T1363" s="44"/>
      <c r="U1363" s="44"/>
      <c r="V1363" s="44"/>
      <c r="W1363" s="44"/>
      <c r="X1363" s="44"/>
      <c r="Y1363" s="44"/>
      <c r="Z1363" s="44"/>
      <c r="AA1363" s="44"/>
      <c r="AB1363" s="44"/>
      <c r="AC1363" s="44"/>
      <c r="AD1363" s="44"/>
      <c r="AP1363"/>
      <c r="AQ1363"/>
      <c r="AX1363"/>
    </row>
    <row r="1364" spans="18:50">
      <c r="R1364" s="409"/>
      <c r="S1364" s="44"/>
      <c r="T1364" s="44"/>
      <c r="U1364" s="44"/>
      <c r="V1364" s="44"/>
      <c r="W1364" s="44"/>
      <c r="X1364" s="44"/>
      <c r="Y1364" s="44"/>
      <c r="Z1364" s="44"/>
      <c r="AA1364" s="44"/>
      <c r="AB1364" s="44"/>
      <c r="AC1364" s="44"/>
      <c r="AD1364" s="44"/>
      <c r="AP1364"/>
      <c r="AQ1364"/>
      <c r="AX1364"/>
    </row>
    <row r="1365" spans="18:50">
      <c r="R1365" s="409"/>
      <c r="S1365" s="44"/>
      <c r="T1365" s="44"/>
      <c r="U1365" s="44"/>
      <c r="V1365" s="44"/>
      <c r="W1365" s="44"/>
      <c r="X1365" s="44"/>
      <c r="Y1365" s="44"/>
      <c r="Z1365" s="44"/>
      <c r="AA1365" s="44"/>
      <c r="AB1365" s="44"/>
      <c r="AC1365" s="44"/>
      <c r="AD1365" s="44"/>
      <c r="AP1365"/>
      <c r="AQ1365"/>
      <c r="AX1365"/>
    </row>
    <row r="1366" spans="18:50">
      <c r="R1366" s="409"/>
      <c r="S1366" s="44"/>
      <c r="T1366" s="44"/>
      <c r="U1366" s="44"/>
      <c r="V1366" s="44"/>
      <c r="W1366" s="44"/>
      <c r="X1366" s="44"/>
      <c r="Y1366" s="44"/>
      <c r="Z1366" s="44"/>
      <c r="AA1366" s="44"/>
      <c r="AB1366" s="44"/>
      <c r="AC1366" s="44"/>
      <c r="AD1366" s="44"/>
      <c r="AP1366"/>
      <c r="AQ1366"/>
      <c r="AX1366"/>
    </row>
    <row r="1367" spans="18:50">
      <c r="R1367" s="409"/>
      <c r="S1367" s="44"/>
      <c r="T1367" s="44"/>
      <c r="U1367" s="44"/>
      <c r="V1367" s="44"/>
      <c r="W1367" s="44"/>
      <c r="X1367" s="44"/>
      <c r="Y1367" s="44"/>
      <c r="Z1367" s="44"/>
      <c r="AA1367" s="44"/>
      <c r="AB1367" s="44"/>
      <c r="AC1367" s="44"/>
      <c r="AD1367" s="44"/>
      <c r="AP1367"/>
      <c r="AQ1367"/>
      <c r="AX1367"/>
    </row>
    <row r="1368" spans="18:50">
      <c r="R1368" s="409"/>
      <c r="S1368" s="44"/>
      <c r="T1368" s="44"/>
      <c r="U1368" s="44"/>
      <c r="V1368" s="44"/>
      <c r="W1368" s="44"/>
      <c r="X1368" s="44"/>
      <c r="Y1368" s="44"/>
      <c r="Z1368" s="44"/>
      <c r="AA1368" s="44"/>
      <c r="AB1368" s="44"/>
      <c r="AC1368" s="44"/>
      <c r="AD1368" s="44"/>
      <c r="AP1368"/>
      <c r="AQ1368"/>
      <c r="AX1368"/>
    </row>
    <row r="1369" spans="18:50">
      <c r="R1369" s="409"/>
      <c r="S1369" s="44"/>
      <c r="T1369" s="44"/>
      <c r="U1369" s="44"/>
      <c r="V1369" s="44"/>
      <c r="W1369" s="44"/>
      <c r="X1369" s="44"/>
      <c r="Y1369" s="44"/>
      <c r="Z1369" s="44"/>
      <c r="AA1369" s="44"/>
      <c r="AB1369" s="44"/>
      <c r="AC1369" s="44"/>
      <c r="AD1369" s="44"/>
      <c r="AP1369"/>
      <c r="AQ1369"/>
      <c r="AX1369"/>
    </row>
    <row r="1370" spans="18:50">
      <c r="R1370" s="409"/>
      <c r="S1370" s="44"/>
      <c r="T1370" s="44"/>
      <c r="U1370" s="44"/>
      <c r="V1370" s="44"/>
      <c r="W1370" s="44"/>
      <c r="X1370" s="44"/>
      <c r="Y1370" s="44"/>
      <c r="Z1370" s="44"/>
      <c r="AA1370" s="44"/>
      <c r="AB1370" s="44"/>
      <c r="AC1370" s="44"/>
      <c r="AD1370" s="44"/>
      <c r="AP1370"/>
      <c r="AQ1370"/>
      <c r="AX1370"/>
    </row>
    <row r="1371" spans="18:50">
      <c r="R1371" s="409"/>
      <c r="S1371" s="44"/>
      <c r="T1371" s="44"/>
      <c r="U1371" s="44"/>
      <c r="V1371" s="44"/>
      <c r="W1371" s="44"/>
      <c r="X1371" s="44"/>
      <c r="Y1371" s="44"/>
      <c r="Z1371" s="44"/>
      <c r="AA1371" s="44"/>
      <c r="AB1371" s="44"/>
      <c r="AC1371" s="44"/>
      <c r="AD1371" s="44"/>
      <c r="AP1371"/>
      <c r="AQ1371"/>
      <c r="AX1371"/>
    </row>
    <row r="1372" spans="18:50">
      <c r="R1372" s="409"/>
      <c r="S1372" s="44"/>
      <c r="T1372" s="44"/>
      <c r="U1372" s="44"/>
      <c r="V1372" s="44"/>
      <c r="W1372" s="44"/>
      <c r="X1372" s="44"/>
      <c r="Y1372" s="44"/>
      <c r="Z1372" s="44"/>
      <c r="AA1372" s="44"/>
      <c r="AB1372" s="44"/>
      <c r="AC1372" s="44"/>
      <c r="AD1372" s="44"/>
      <c r="AP1372"/>
      <c r="AQ1372"/>
      <c r="AX1372"/>
    </row>
    <row r="1373" spans="18:50">
      <c r="R1373" s="409"/>
      <c r="S1373" s="44"/>
      <c r="T1373" s="44"/>
      <c r="U1373" s="44"/>
      <c r="V1373" s="44"/>
      <c r="W1373" s="44"/>
      <c r="X1373" s="44"/>
      <c r="Y1373" s="44"/>
      <c r="Z1373" s="44"/>
      <c r="AA1373" s="44"/>
      <c r="AB1373" s="44"/>
      <c r="AC1373" s="44"/>
      <c r="AD1373" s="44"/>
      <c r="AP1373"/>
      <c r="AQ1373"/>
      <c r="AX1373"/>
    </row>
    <row r="1374" spans="18:50">
      <c r="R1374" s="409"/>
      <c r="S1374" s="44"/>
      <c r="T1374" s="44"/>
      <c r="U1374" s="44"/>
      <c r="V1374" s="44"/>
      <c r="W1374" s="44"/>
      <c r="X1374" s="44"/>
      <c r="Y1374" s="44"/>
      <c r="Z1374" s="44"/>
      <c r="AA1374" s="44"/>
      <c r="AB1374" s="44"/>
      <c r="AC1374" s="44"/>
      <c r="AD1374" s="44"/>
      <c r="AP1374"/>
      <c r="AQ1374"/>
      <c r="AX1374"/>
    </row>
    <row r="1375" spans="18:50">
      <c r="R1375" s="409"/>
      <c r="S1375" s="44"/>
      <c r="T1375" s="44"/>
      <c r="U1375" s="44"/>
      <c r="V1375" s="44"/>
      <c r="W1375" s="44"/>
      <c r="X1375" s="44"/>
      <c r="Y1375" s="44"/>
      <c r="Z1375" s="44"/>
      <c r="AA1375" s="44"/>
      <c r="AB1375" s="44"/>
      <c r="AC1375" s="44"/>
      <c r="AD1375" s="44"/>
      <c r="AP1375"/>
      <c r="AQ1375"/>
      <c r="AX1375"/>
    </row>
    <row r="1376" spans="18:50">
      <c r="R1376" s="409"/>
      <c r="S1376" s="44"/>
      <c r="T1376" s="44"/>
      <c r="U1376" s="44"/>
      <c r="V1376" s="44"/>
      <c r="W1376" s="44"/>
      <c r="X1376" s="44"/>
      <c r="Y1376" s="44"/>
      <c r="Z1376" s="44"/>
      <c r="AA1376" s="44"/>
      <c r="AB1376" s="44"/>
      <c r="AC1376" s="44"/>
      <c r="AD1376" s="44"/>
      <c r="AP1376"/>
      <c r="AQ1376"/>
      <c r="AX1376"/>
    </row>
    <row r="1377" spans="18:50">
      <c r="R1377" s="409"/>
      <c r="S1377" s="44"/>
      <c r="T1377" s="44"/>
      <c r="U1377" s="44"/>
      <c r="V1377" s="44"/>
      <c r="W1377" s="44"/>
      <c r="X1377" s="44"/>
      <c r="Y1377" s="44"/>
      <c r="Z1377" s="44"/>
      <c r="AA1377" s="44"/>
      <c r="AB1377" s="44"/>
      <c r="AC1377" s="44"/>
      <c r="AD1377" s="44"/>
      <c r="AP1377"/>
      <c r="AQ1377"/>
      <c r="AX1377"/>
    </row>
    <row r="1378" spans="18:50">
      <c r="R1378" s="409"/>
      <c r="S1378" s="44"/>
      <c r="T1378" s="44"/>
      <c r="U1378" s="44"/>
      <c r="V1378" s="44"/>
      <c r="W1378" s="44"/>
      <c r="X1378" s="44"/>
      <c r="Y1378" s="44"/>
      <c r="Z1378" s="44"/>
      <c r="AA1378" s="44"/>
      <c r="AB1378" s="44"/>
      <c r="AC1378" s="44"/>
      <c r="AD1378" s="44"/>
      <c r="AP1378"/>
      <c r="AQ1378"/>
      <c r="AX1378"/>
    </row>
    <row r="1379" spans="18:50">
      <c r="R1379" s="409"/>
      <c r="S1379" s="44"/>
      <c r="T1379" s="44"/>
      <c r="U1379" s="44"/>
      <c r="V1379" s="44"/>
      <c r="W1379" s="44"/>
      <c r="X1379" s="44"/>
      <c r="Y1379" s="44"/>
      <c r="Z1379" s="44"/>
      <c r="AA1379" s="44"/>
      <c r="AB1379" s="44"/>
      <c r="AC1379" s="44"/>
      <c r="AD1379" s="44"/>
      <c r="AP1379"/>
      <c r="AQ1379"/>
      <c r="AX1379"/>
    </row>
    <row r="1380" spans="18:50">
      <c r="R1380" s="409"/>
      <c r="S1380" s="44"/>
      <c r="T1380" s="44"/>
      <c r="U1380" s="44"/>
      <c r="V1380" s="44"/>
      <c r="W1380" s="44"/>
      <c r="X1380" s="44"/>
      <c r="Y1380" s="44"/>
      <c r="Z1380" s="44"/>
      <c r="AA1380" s="44"/>
      <c r="AB1380" s="44"/>
      <c r="AC1380" s="44"/>
      <c r="AD1380" s="44"/>
      <c r="AP1380"/>
      <c r="AQ1380"/>
      <c r="AX1380"/>
    </row>
    <row r="1381" spans="18:50">
      <c r="R1381" s="409"/>
      <c r="S1381" s="44"/>
      <c r="T1381" s="44"/>
      <c r="U1381" s="44"/>
      <c r="V1381" s="44"/>
      <c r="W1381" s="44"/>
      <c r="X1381" s="44"/>
      <c r="Y1381" s="44"/>
      <c r="Z1381" s="44"/>
      <c r="AA1381" s="44"/>
      <c r="AB1381" s="44"/>
      <c r="AC1381" s="44"/>
      <c r="AD1381" s="44"/>
      <c r="AP1381"/>
      <c r="AQ1381"/>
      <c r="AX1381"/>
    </row>
    <row r="1382" spans="18:50">
      <c r="R1382" s="409"/>
      <c r="S1382" s="44"/>
      <c r="T1382" s="44"/>
      <c r="U1382" s="44"/>
      <c r="V1382" s="44"/>
      <c r="W1382" s="44"/>
      <c r="X1382" s="44"/>
      <c r="Y1382" s="44"/>
      <c r="Z1382" s="44"/>
      <c r="AA1382" s="44"/>
      <c r="AB1382" s="44"/>
      <c r="AC1382" s="44"/>
      <c r="AD1382" s="44"/>
      <c r="AP1382"/>
      <c r="AQ1382"/>
      <c r="AX1382"/>
    </row>
    <row r="1383" spans="18:50">
      <c r="R1383" s="409"/>
      <c r="S1383" s="44"/>
      <c r="T1383" s="44"/>
      <c r="U1383" s="44"/>
      <c r="V1383" s="44"/>
      <c r="W1383" s="44"/>
      <c r="X1383" s="44"/>
      <c r="Y1383" s="44"/>
      <c r="Z1383" s="44"/>
      <c r="AA1383" s="44"/>
      <c r="AB1383" s="44"/>
      <c r="AC1383" s="44"/>
      <c r="AD1383" s="44"/>
      <c r="AP1383"/>
      <c r="AQ1383"/>
      <c r="AX1383"/>
    </row>
    <row r="1384" spans="18:50">
      <c r="R1384" s="409"/>
      <c r="S1384" s="44"/>
      <c r="T1384" s="44"/>
      <c r="U1384" s="44"/>
      <c r="V1384" s="44"/>
      <c r="W1384" s="44"/>
      <c r="X1384" s="44"/>
      <c r="Y1384" s="44"/>
      <c r="Z1384" s="44"/>
      <c r="AA1384" s="44"/>
      <c r="AB1384" s="44"/>
      <c r="AC1384" s="44"/>
      <c r="AD1384" s="44"/>
      <c r="AP1384"/>
      <c r="AQ1384"/>
      <c r="AX1384"/>
    </row>
    <row r="1385" spans="18:50">
      <c r="R1385" s="409"/>
      <c r="S1385" s="44"/>
      <c r="T1385" s="44"/>
      <c r="U1385" s="44"/>
      <c r="V1385" s="44"/>
      <c r="W1385" s="44"/>
      <c r="X1385" s="44"/>
      <c r="Y1385" s="44"/>
      <c r="Z1385" s="44"/>
      <c r="AA1385" s="44"/>
      <c r="AB1385" s="44"/>
      <c r="AC1385" s="44"/>
      <c r="AD1385" s="44"/>
      <c r="AP1385"/>
      <c r="AQ1385"/>
      <c r="AX1385"/>
    </row>
    <row r="1386" spans="18:50">
      <c r="R1386" s="409"/>
      <c r="S1386" s="44"/>
      <c r="T1386" s="44"/>
      <c r="U1386" s="44"/>
      <c r="V1386" s="44"/>
      <c r="W1386" s="44"/>
      <c r="X1386" s="44"/>
      <c r="Y1386" s="44"/>
      <c r="Z1386" s="44"/>
      <c r="AA1386" s="44"/>
      <c r="AB1386" s="44"/>
      <c r="AC1386" s="44"/>
      <c r="AD1386" s="44"/>
      <c r="AP1386"/>
      <c r="AQ1386"/>
      <c r="AX1386"/>
    </row>
    <row r="1387" spans="18:50">
      <c r="R1387" s="409"/>
      <c r="S1387" s="44"/>
      <c r="T1387" s="44"/>
      <c r="U1387" s="44"/>
      <c r="V1387" s="44"/>
      <c r="W1387" s="44"/>
      <c r="X1387" s="44"/>
      <c r="Y1387" s="44"/>
      <c r="Z1387" s="44"/>
      <c r="AA1387" s="44"/>
      <c r="AB1387" s="44"/>
      <c r="AC1387" s="44"/>
      <c r="AD1387" s="44"/>
      <c r="AP1387"/>
      <c r="AQ1387"/>
      <c r="AX1387"/>
    </row>
    <row r="1388" spans="18:50">
      <c r="R1388" s="409"/>
      <c r="S1388" s="44"/>
      <c r="T1388" s="44"/>
      <c r="U1388" s="44"/>
      <c r="V1388" s="44"/>
      <c r="W1388" s="44"/>
      <c r="X1388" s="44"/>
      <c r="Y1388" s="44"/>
      <c r="Z1388" s="44"/>
      <c r="AA1388" s="44"/>
      <c r="AB1388" s="44"/>
      <c r="AC1388" s="44"/>
      <c r="AD1388" s="44"/>
      <c r="AP1388"/>
      <c r="AQ1388"/>
      <c r="AX1388"/>
    </row>
    <row r="1389" spans="18:50">
      <c r="R1389" s="409"/>
      <c r="S1389" s="44"/>
      <c r="T1389" s="44"/>
      <c r="U1389" s="44"/>
      <c r="V1389" s="44"/>
      <c r="W1389" s="44"/>
      <c r="X1389" s="44"/>
      <c r="Y1389" s="44"/>
      <c r="Z1389" s="44"/>
      <c r="AA1389" s="44"/>
      <c r="AB1389" s="44"/>
      <c r="AC1389" s="44"/>
      <c r="AD1389" s="44"/>
      <c r="AP1389"/>
      <c r="AQ1389"/>
      <c r="AX1389"/>
    </row>
    <row r="1390" spans="18:50">
      <c r="R1390" s="409"/>
      <c r="S1390" s="44"/>
      <c r="T1390" s="44"/>
      <c r="U1390" s="44"/>
      <c r="V1390" s="44"/>
      <c r="W1390" s="44"/>
      <c r="X1390" s="44"/>
      <c r="Y1390" s="44"/>
      <c r="Z1390" s="44"/>
      <c r="AA1390" s="44"/>
      <c r="AB1390" s="44"/>
      <c r="AC1390" s="44"/>
      <c r="AD1390" s="44"/>
      <c r="AP1390"/>
      <c r="AQ1390"/>
      <c r="AX1390"/>
    </row>
    <row r="1391" spans="18:50">
      <c r="R1391" s="409"/>
      <c r="S1391" s="44"/>
      <c r="T1391" s="44"/>
      <c r="U1391" s="44"/>
      <c r="V1391" s="44"/>
      <c r="W1391" s="44"/>
      <c r="X1391" s="44"/>
      <c r="Y1391" s="44"/>
      <c r="Z1391" s="44"/>
      <c r="AA1391" s="44"/>
      <c r="AB1391" s="44"/>
      <c r="AC1391" s="44"/>
      <c r="AD1391" s="44"/>
      <c r="AP1391"/>
      <c r="AQ1391"/>
      <c r="AX1391"/>
    </row>
    <row r="1392" spans="18:50">
      <c r="R1392" s="409"/>
      <c r="S1392" s="44"/>
      <c r="T1392" s="44"/>
      <c r="U1392" s="44"/>
      <c r="V1392" s="44"/>
      <c r="W1392" s="44"/>
      <c r="X1392" s="44"/>
      <c r="Y1392" s="44"/>
      <c r="Z1392" s="44"/>
      <c r="AA1392" s="44"/>
      <c r="AB1392" s="44"/>
      <c r="AC1392" s="44"/>
      <c r="AD1392" s="44"/>
      <c r="AP1392"/>
      <c r="AQ1392"/>
      <c r="AX1392"/>
    </row>
    <row r="1393" spans="18:50">
      <c r="R1393" s="409"/>
      <c r="S1393" s="44"/>
      <c r="T1393" s="44"/>
      <c r="U1393" s="44"/>
      <c r="V1393" s="44"/>
      <c r="W1393" s="44"/>
      <c r="X1393" s="44"/>
      <c r="Y1393" s="44"/>
      <c r="Z1393" s="44"/>
      <c r="AA1393" s="44"/>
      <c r="AB1393" s="44"/>
      <c r="AC1393" s="44"/>
      <c r="AD1393" s="44"/>
      <c r="AP1393"/>
      <c r="AQ1393"/>
      <c r="AX1393"/>
    </row>
    <row r="1394" spans="18:50">
      <c r="R1394" s="409"/>
      <c r="S1394" s="44"/>
      <c r="T1394" s="44"/>
      <c r="U1394" s="44"/>
      <c r="V1394" s="44"/>
      <c r="W1394" s="44"/>
      <c r="X1394" s="44"/>
      <c r="Y1394" s="44"/>
      <c r="Z1394" s="44"/>
      <c r="AA1394" s="44"/>
      <c r="AB1394" s="44"/>
      <c r="AC1394" s="44"/>
      <c r="AD1394" s="44"/>
      <c r="AP1394"/>
      <c r="AQ1394"/>
      <c r="AX1394"/>
    </row>
    <row r="1395" spans="18:50">
      <c r="R1395" s="409"/>
      <c r="S1395" s="44"/>
      <c r="T1395" s="44"/>
      <c r="U1395" s="44"/>
      <c r="V1395" s="44"/>
      <c r="W1395" s="44"/>
      <c r="X1395" s="44"/>
      <c r="Y1395" s="44"/>
      <c r="Z1395" s="44"/>
      <c r="AA1395" s="44"/>
      <c r="AB1395" s="44"/>
      <c r="AC1395" s="44"/>
      <c r="AD1395" s="44"/>
      <c r="AP1395"/>
      <c r="AQ1395"/>
      <c r="AX1395"/>
    </row>
    <row r="1396" spans="18:50">
      <c r="R1396" s="409"/>
      <c r="S1396" s="44"/>
      <c r="T1396" s="44"/>
      <c r="U1396" s="44"/>
      <c r="V1396" s="44"/>
      <c r="W1396" s="44"/>
      <c r="X1396" s="44"/>
      <c r="Y1396" s="44"/>
      <c r="Z1396" s="44"/>
      <c r="AA1396" s="44"/>
      <c r="AB1396" s="44"/>
      <c r="AC1396" s="44"/>
      <c r="AD1396" s="44"/>
      <c r="AP1396"/>
      <c r="AQ1396"/>
      <c r="AX1396"/>
    </row>
    <row r="1397" spans="18:50">
      <c r="R1397" s="409"/>
      <c r="S1397" s="44"/>
      <c r="T1397" s="44"/>
      <c r="U1397" s="44"/>
      <c r="V1397" s="44"/>
      <c r="W1397" s="44"/>
      <c r="X1397" s="44"/>
      <c r="Y1397" s="44"/>
      <c r="Z1397" s="44"/>
      <c r="AA1397" s="44"/>
      <c r="AB1397" s="44"/>
      <c r="AC1397" s="44"/>
      <c r="AD1397" s="44"/>
      <c r="AP1397"/>
      <c r="AQ1397"/>
      <c r="AX1397"/>
    </row>
    <row r="1398" spans="18:50">
      <c r="R1398" s="409"/>
      <c r="S1398" s="44"/>
      <c r="T1398" s="44"/>
      <c r="U1398" s="44"/>
      <c r="V1398" s="44"/>
      <c r="W1398" s="44"/>
      <c r="X1398" s="44"/>
      <c r="Y1398" s="44"/>
      <c r="Z1398" s="44"/>
      <c r="AA1398" s="44"/>
      <c r="AB1398" s="44"/>
      <c r="AC1398" s="44"/>
      <c r="AD1398" s="44"/>
      <c r="AP1398"/>
      <c r="AQ1398"/>
      <c r="AX1398"/>
    </row>
    <row r="1399" spans="18:50">
      <c r="R1399" s="409"/>
      <c r="S1399" s="44"/>
      <c r="T1399" s="44"/>
      <c r="U1399" s="44"/>
      <c r="V1399" s="44"/>
      <c r="W1399" s="44"/>
      <c r="X1399" s="44"/>
      <c r="Y1399" s="44"/>
      <c r="Z1399" s="44"/>
      <c r="AA1399" s="44"/>
      <c r="AB1399" s="44"/>
      <c r="AC1399" s="44"/>
      <c r="AD1399" s="44"/>
      <c r="AP1399"/>
      <c r="AQ1399"/>
      <c r="AX1399"/>
    </row>
    <row r="1400" spans="18:50">
      <c r="R1400" s="409"/>
      <c r="S1400" s="44"/>
      <c r="T1400" s="44"/>
      <c r="U1400" s="44"/>
      <c r="V1400" s="44"/>
      <c r="W1400" s="44"/>
      <c r="X1400" s="44"/>
      <c r="Y1400" s="44"/>
      <c r="Z1400" s="44"/>
      <c r="AA1400" s="44"/>
      <c r="AB1400" s="44"/>
      <c r="AC1400" s="44"/>
      <c r="AD1400" s="44"/>
      <c r="AP1400"/>
      <c r="AQ1400"/>
      <c r="AX1400"/>
    </row>
    <row r="1401" spans="18:50">
      <c r="R1401" s="409"/>
      <c r="S1401" s="44"/>
      <c r="T1401" s="44"/>
      <c r="U1401" s="44"/>
      <c r="V1401" s="44"/>
      <c r="W1401" s="44"/>
      <c r="X1401" s="44"/>
      <c r="Y1401" s="44"/>
      <c r="Z1401" s="44"/>
      <c r="AA1401" s="44"/>
      <c r="AB1401" s="44"/>
      <c r="AC1401" s="44"/>
      <c r="AD1401" s="44"/>
      <c r="AP1401"/>
      <c r="AQ1401"/>
      <c r="AX1401"/>
    </row>
    <row r="1402" spans="18:50">
      <c r="R1402" s="409"/>
      <c r="S1402" s="44"/>
      <c r="T1402" s="44"/>
      <c r="U1402" s="44"/>
      <c r="V1402" s="44"/>
      <c r="W1402" s="44"/>
      <c r="X1402" s="44"/>
      <c r="Y1402" s="44"/>
      <c r="Z1402" s="44"/>
      <c r="AA1402" s="44"/>
      <c r="AB1402" s="44"/>
      <c r="AC1402" s="44"/>
      <c r="AD1402" s="44"/>
      <c r="AP1402"/>
      <c r="AQ1402"/>
      <c r="AX1402"/>
    </row>
    <row r="1403" spans="18:50">
      <c r="R1403" s="409"/>
      <c r="S1403" s="44"/>
      <c r="T1403" s="44"/>
      <c r="U1403" s="44"/>
      <c r="V1403" s="44"/>
      <c r="W1403" s="44"/>
      <c r="X1403" s="44"/>
      <c r="Y1403" s="44"/>
      <c r="Z1403" s="44"/>
      <c r="AA1403" s="44"/>
      <c r="AB1403" s="44"/>
      <c r="AC1403" s="44"/>
      <c r="AD1403" s="44"/>
      <c r="AP1403"/>
      <c r="AQ1403"/>
      <c r="AX1403"/>
    </row>
    <row r="1404" spans="18:50">
      <c r="R1404" s="409"/>
      <c r="S1404" s="44"/>
      <c r="T1404" s="44"/>
      <c r="U1404" s="44"/>
      <c r="V1404" s="44"/>
      <c r="W1404" s="44"/>
      <c r="X1404" s="44"/>
      <c r="Y1404" s="44"/>
      <c r="Z1404" s="44"/>
      <c r="AA1404" s="44"/>
      <c r="AB1404" s="44"/>
      <c r="AC1404" s="44"/>
      <c r="AD1404" s="44"/>
      <c r="AP1404"/>
      <c r="AQ1404"/>
      <c r="AX1404"/>
    </row>
    <row r="1405" spans="18:50">
      <c r="R1405" s="409"/>
      <c r="S1405" s="44"/>
      <c r="T1405" s="44"/>
      <c r="U1405" s="44"/>
      <c r="V1405" s="44"/>
      <c r="W1405" s="44"/>
      <c r="X1405" s="44"/>
      <c r="Y1405" s="44"/>
      <c r="Z1405" s="44"/>
      <c r="AA1405" s="44"/>
      <c r="AB1405" s="44"/>
      <c r="AC1405" s="44"/>
      <c r="AD1405" s="44"/>
      <c r="AP1405"/>
      <c r="AQ1405"/>
      <c r="AX1405"/>
    </row>
    <row r="1406" spans="18:50">
      <c r="R1406" s="409"/>
      <c r="S1406" s="44"/>
      <c r="T1406" s="44"/>
      <c r="U1406" s="44"/>
      <c r="V1406" s="44"/>
      <c r="W1406" s="44"/>
      <c r="X1406" s="44"/>
      <c r="Y1406" s="44"/>
      <c r="Z1406" s="44"/>
      <c r="AA1406" s="44"/>
      <c r="AB1406" s="44"/>
      <c r="AC1406" s="44"/>
      <c r="AD1406" s="44"/>
      <c r="AP1406"/>
      <c r="AQ1406"/>
      <c r="AX1406"/>
    </row>
    <row r="1407" spans="18:50">
      <c r="R1407" s="409"/>
      <c r="S1407" s="44"/>
      <c r="T1407" s="44"/>
      <c r="U1407" s="44"/>
      <c r="V1407" s="44"/>
      <c r="W1407" s="44"/>
      <c r="X1407" s="44"/>
      <c r="Y1407" s="44"/>
      <c r="Z1407" s="44"/>
      <c r="AA1407" s="44"/>
      <c r="AB1407" s="44"/>
      <c r="AC1407" s="44"/>
      <c r="AD1407" s="44"/>
      <c r="AP1407"/>
      <c r="AQ1407"/>
      <c r="AX1407"/>
    </row>
    <row r="1408" spans="18:50">
      <c r="R1408" s="409"/>
      <c r="S1408" s="44"/>
      <c r="T1408" s="44"/>
      <c r="U1408" s="44"/>
      <c r="V1408" s="44"/>
      <c r="W1408" s="44"/>
      <c r="X1408" s="44"/>
      <c r="Y1408" s="44"/>
      <c r="Z1408" s="44"/>
      <c r="AA1408" s="44"/>
      <c r="AB1408" s="44"/>
      <c r="AC1408" s="44"/>
      <c r="AD1408" s="44"/>
      <c r="AP1408"/>
      <c r="AQ1408"/>
      <c r="AX1408"/>
    </row>
    <row r="1409" spans="18:50">
      <c r="R1409" s="409"/>
      <c r="S1409" s="44"/>
      <c r="T1409" s="44"/>
      <c r="U1409" s="44"/>
      <c r="V1409" s="44"/>
      <c r="W1409" s="44"/>
      <c r="X1409" s="44"/>
      <c r="Y1409" s="44"/>
      <c r="Z1409" s="44"/>
      <c r="AA1409" s="44"/>
      <c r="AB1409" s="44"/>
      <c r="AC1409" s="44"/>
      <c r="AD1409" s="44"/>
      <c r="AP1409"/>
      <c r="AQ1409"/>
      <c r="AX1409"/>
    </row>
    <row r="1410" spans="18:50">
      <c r="R1410" s="409"/>
      <c r="S1410" s="44"/>
      <c r="T1410" s="44"/>
      <c r="U1410" s="44"/>
      <c r="V1410" s="44"/>
      <c r="W1410" s="44"/>
      <c r="X1410" s="44"/>
      <c r="Y1410" s="44"/>
      <c r="Z1410" s="44"/>
      <c r="AA1410" s="44"/>
      <c r="AB1410" s="44"/>
      <c r="AC1410" s="44"/>
      <c r="AD1410" s="44"/>
      <c r="AP1410"/>
      <c r="AQ1410"/>
      <c r="AX1410"/>
    </row>
    <row r="1411" spans="18:50">
      <c r="R1411" s="409"/>
      <c r="S1411" s="44"/>
      <c r="T1411" s="44"/>
      <c r="U1411" s="44"/>
      <c r="V1411" s="44"/>
      <c r="W1411" s="44"/>
      <c r="X1411" s="44"/>
      <c r="Y1411" s="44"/>
      <c r="Z1411" s="44"/>
      <c r="AA1411" s="44"/>
      <c r="AB1411" s="44"/>
      <c r="AC1411" s="44"/>
      <c r="AD1411" s="44"/>
      <c r="AP1411"/>
      <c r="AQ1411"/>
      <c r="AX1411"/>
    </row>
    <row r="1412" spans="18:50">
      <c r="R1412" s="409"/>
      <c r="S1412" s="44"/>
      <c r="T1412" s="44"/>
      <c r="U1412" s="44"/>
      <c r="V1412" s="44"/>
      <c r="W1412" s="44"/>
      <c r="X1412" s="44"/>
      <c r="Y1412" s="44"/>
      <c r="Z1412" s="44"/>
      <c r="AA1412" s="44"/>
      <c r="AB1412" s="44"/>
      <c r="AC1412" s="44"/>
      <c r="AD1412" s="44"/>
      <c r="AP1412"/>
      <c r="AQ1412"/>
      <c r="AX1412"/>
    </row>
    <row r="1413" spans="18:50">
      <c r="R1413" s="409"/>
      <c r="S1413" s="44"/>
      <c r="T1413" s="44"/>
      <c r="U1413" s="44"/>
      <c r="V1413" s="44"/>
      <c r="W1413" s="44"/>
      <c r="X1413" s="44"/>
      <c r="Y1413" s="44"/>
      <c r="Z1413" s="44"/>
      <c r="AA1413" s="44"/>
      <c r="AB1413" s="44"/>
      <c r="AC1413" s="44"/>
      <c r="AD1413" s="44"/>
      <c r="AP1413"/>
      <c r="AQ1413"/>
      <c r="AX1413"/>
    </row>
    <row r="1414" spans="18:50">
      <c r="R1414" s="409"/>
      <c r="S1414" s="44"/>
      <c r="T1414" s="44"/>
      <c r="U1414" s="44"/>
      <c r="V1414" s="44"/>
      <c r="W1414" s="44"/>
      <c r="X1414" s="44"/>
      <c r="Y1414" s="44"/>
      <c r="Z1414" s="44"/>
      <c r="AA1414" s="44"/>
      <c r="AB1414" s="44"/>
      <c r="AC1414" s="44"/>
      <c r="AD1414" s="44"/>
      <c r="AP1414"/>
      <c r="AQ1414"/>
      <c r="AX1414"/>
    </row>
    <row r="1415" spans="18:50">
      <c r="R1415" s="409"/>
      <c r="S1415" s="44"/>
      <c r="T1415" s="44"/>
      <c r="U1415" s="44"/>
      <c r="V1415" s="44"/>
      <c r="W1415" s="44"/>
      <c r="X1415" s="44"/>
      <c r="Y1415" s="44"/>
      <c r="Z1415" s="44"/>
      <c r="AA1415" s="44"/>
      <c r="AB1415" s="44"/>
      <c r="AC1415" s="44"/>
      <c r="AD1415" s="44"/>
      <c r="AP1415"/>
      <c r="AQ1415"/>
      <c r="AX1415"/>
    </row>
    <row r="1416" spans="18:50">
      <c r="R1416" s="409"/>
      <c r="S1416" s="44"/>
      <c r="T1416" s="44"/>
      <c r="U1416" s="44"/>
      <c r="V1416" s="44"/>
      <c r="W1416" s="44"/>
      <c r="X1416" s="44"/>
      <c r="Y1416" s="44"/>
      <c r="Z1416" s="44"/>
      <c r="AA1416" s="44"/>
      <c r="AB1416" s="44"/>
      <c r="AC1416" s="44"/>
      <c r="AD1416" s="44"/>
      <c r="AP1416"/>
      <c r="AQ1416"/>
      <c r="AX1416"/>
    </row>
    <row r="1417" spans="18:50">
      <c r="R1417" s="409"/>
      <c r="S1417" s="44"/>
      <c r="T1417" s="44"/>
      <c r="U1417" s="44"/>
      <c r="V1417" s="44"/>
      <c r="W1417" s="44"/>
      <c r="X1417" s="44"/>
      <c r="Y1417" s="44"/>
      <c r="Z1417" s="44"/>
      <c r="AA1417" s="44"/>
      <c r="AB1417" s="44"/>
      <c r="AC1417" s="44"/>
      <c r="AD1417" s="44"/>
      <c r="AP1417"/>
      <c r="AQ1417"/>
      <c r="AX1417"/>
    </row>
    <row r="1418" spans="18:50">
      <c r="R1418" s="409"/>
      <c r="S1418" s="44"/>
      <c r="T1418" s="44"/>
      <c r="U1418" s="44"/>
      <c r="V1418" s="44"/>
      <c r="W1418" s="44"/>
      <c r="X1418" s="44"/>
      <c r="Y1418" s="44"/>
      <c r="Z1418" s="44"/>
      <c r="AA1418" s="44"/>
      <c r="AB1418" s="44"/>
      <c r="AC1418" s="44"/>
      <c r="AD1418" s="44"/>
      <c r="AP1418"/>
      <c r="AQ1418"/>
      <c r="AX1418"/>
    </row>
    <row r="1419" spans="18:50">
      <c r="R1419" s="409"/>
      <c r="S1419" s="44"/>
      <c r="T1419" s="44"/>
      <c r="U1419" s="44"/>
      <c r="V1419" s="44"/>
      <c r="W1419" s="44"/>
      <c r="X1419" s="44"/>
      <c r="Y1419" s="44"/>
      <c r="Z1419" s="44"/>
      <c r="AA1419" s="44"/>
      <c r="AB1419" s="44"/>
      <c r="AC1419" s="44"/>
      <c r="AD1419" s="44"/>
      <c r="AP1419"/>
      <c r="AQ1419"/>
      <c r="AX1419"/>
    </row>
    <row r="1420" spans="18:50">
      <c r="R1420" s="409"/>
      <c r="S1420" s="44"/>
      <c r="T1420" s="44"/>
      <c r="U1420" s="44"/>
      <c r="V1420" s="44"/>
      <c r="W1420" s="44"/>
      <c r="X1420" s="44"/>
      <c r="Y1420" s="44"/>
      <c r="Z1420" s="44"/>
      <c r="AA1420" s="44"/>
      <c r="AB1420" s="44"/>
      <c r="AC1420" s="44"/>
      <c r="AD1420" s="44"/>
      <c r="AP1420"/>
      <c r="AQ1420"/>
      <c r="AX1420"/>
    </row>
    <row r="1421" spans="18:50">
      <c r="R1421" s="409"/>
      <c r="S1421" s="44"/>
      <c r="T1421" s="44"/>
      <c r="U1421" s="44"/>
      <c r="V1421" s="44"/>
      <c r="W1421" s="44"/>
      <c r="X1421" s="44"/>
      <c r="Y1421" s="44"/>
      <c r="Z1421" s="44"/>
      <c r="AA1421" s="44"/>
      <c r="AB1421" s="44"/>
      <c r="AC1421" s="44"/>
      <c r="AD1421" s="44"/>
      <c r="AP1421"/>
      <c r="AQ1421"/>
      <c r="AX1421"/>
    </row>
    <row r="1422" spans="18:50">
      <c r="R1422" s="409"/>
      <c r="S1422" s="44"/>
      <c r="T1422" s="44"/>
      <c r="U1422" s="44"/>
      <c r="V1422" s="44"/>
      <c r="W1422" s="44"/>
      <c r="X1422" s="44"/>
      <c r="Y1422" s="44"/>
      <c r="Z1422" s="44"/>
      <c r="AA1422" s="44"/>
      <c r="AB1422" s="44"/>
      <c r="AC1422" s="44"/>
      <c r="AD1422" s="44"/>
      <c r="AP1422"/>
      <c r="AQ1422"/>
      <c r="AX1422"/>
    </row>
    <row r="1423" spans="18:50">
      <c r="R1423" s="409"/>
      <c r="S1423" s="44"/>
      <c r="T1423" s="44"/>
      <c r="U1423" s="44"/>
      <c r="V1423" s="44"/>
      <c r="W1423" s="44"/>
      <c r="X1423" s="44"/>
      <c r="Y1423" s="44"/>
      <c r="Z1423" s="44"/>
      <c r="AA1423" s="44"/>
      <c r="AB1423" s="44"/>
      <c r="AC1423" s="44"/>
      <c r="AD1423" s="44"/>
      <c r="AP1423"/>
      <c r="AQ1423"/>
      <c r="AX1423"/>
    </row>
    <row r="1424" spans="18:50">
      <c r="R1424" s="409"/>
      <c r="S1424" s="44"/>
      <c r="T1424" s="44"/>
      <c r="U1424" s="44"/>
      <c r="V1424" s="44"/>
      <c r="W1424" s="44"/>
      <c r="X1424" s="44"/>
      <c r="Y1424" s="44"/>
      <c r="Z1424" s="44"/>
      <c r="AA1424" s="44"/>
      <c r="AB1424" s="44"/>
      <c r="AC1424" s="44"/>
      <c r="AD1424" s="44"/>
      <c r="AP1424"/>
      <c r="AQ1424"/>
      <c r="AX1424"/>
    </row>
    <row r="1425" spans="18:50">
      <c r="R1425" s="409"/>
      <c r="S1425" s="44"/>
      <c r="T1425" s="44"/>
      <c r="U1425" s="44"/>
      <c r="V1425" s="44"/>
      <c r="W1425" s="44"/>
      <c r="X1425" s="44"/>
      <c r="Y1425" s="44"/>
      <c r="Z1425" s="44"/>
      <c r="AA1425" s="44"/>
      <c r="AB1425" s="44"/>
      <c r="AC1425" s="44"/>
      <c r="AD1425" s="44"/>
      <c r="AP1425"/>
      <c r="AQ1425"/>
      <c r="AX1425"/>
    </row>
    <row r="1426" spans="18:50">
      <c r="R1426" s="409"/>
      <c r="S1426" s="44"/>
      <c r="T1426" s="44"/>
      <c r="U1426" s="44"/>
      <c r="V1426" s="44"/>
      <c r="W1426" s="44"/>
      <c r="X1426" s="44"/>
      <c r="Y1426" s="44"/>
      <c r="Z1426" s="44"/>
      <c r="AA1426" s="44"/>
      <c r="AB1426" s="44"/>
      <c r="AC1426" s="44"/>
      <c r="AD1426" s="44"/>
      <c r="AP1426"/>
      <c r="AQ1426"/>
      <c r="AX1426"/>
    </row>
    <row r="1427" spans="18:50">
      <c r="R1427" s="409"/>
      <c r="S1427" s="44"/>
      <c r="T1427" s="44"/>
      <c r="U1427" s="44"/>
      <c r="V1427" s="44"/>
      <c r="W1427" s="44"/>
      <c r="X1427" s="44"/>
      <c r="Y1427" s="44"/>
      <c r="Z1427" s="44"/>
      <c r="AA1427" s="44"/>
      <c r="AB1427" s="44"/>
      <c r="AC1427" s="44"/>
      <c r="AD1427" s="44"/>
      <c r="AP1427"/>
      <c r="AQ1427"/>
      <c r="AX1427"/>
    </row>
    <row r="1428" spans="18:50">
      <c r="R1428" s="409"/>
      <c r="S1428" s="44"/>
      <c r="T1428" s="44"/>
      <c r="U1428" s="44"/>
      <c r="V1428" s="44"/>
      <c r="W1428" s="44"/>
      <c r="X1428" s="44"/>
      <c r="Y1428" s="44"/>
      <c r="Z1428" s="44"/>
      <c r="AA1428" s="44"/>
      <c r="AB1428" s="44"/>
      <c r="AC1428" s="44"/>
      <c r="AD1428" s="44"/>
      <c r="AP1428"/>
      <c r="AQ1428"/>
      <c r="AX1428"/>
    </row>
    <row r="1429" spans="18:50">
      <c r="R1429" s="409"/>
      <c r="S1429" s="44"/>
      <c r="T1429" s="44"/>
      <c r="U1429" s="44"/>
      <c r="V1429" s="44"/>
      <c r="W1429" s="44"/>
      <c r="X1429" s="44"/>
      <c r="Y1429" s="44"/>
      <c r="Z1429" s="44"/>
      <c r="AA1429" s="44"/>
      <c r="AB1429" s="44"/>
      <c r="AC1429" s="44"/>
      <c r="AD1429" s="44"/>
      <c r="AP1429"/>
      <c r="AQ1429"/>
      <c r="AX1429"/>
    </row>
    <row r="1430" spans="18:50">
      <c r="R1430" s="409"/>
      <c r="S1430" s="44"/>
      <c r="T1430" s="44"/>
      <c r="U1430" s="44"/>
      <c r="V1430" s="44"/>
      <c r="W1430" s="44"/>
      <c r="X1430" s="44"/>
      <c r="Y1430" s="44"/>
      <c r="Z1430" s="44"/>
      <c r="AA1430" s="44"/>
      <c r="AB1430" s="44"/>
      <c r="AC1430" s="44"/>
      <c r="AD1430" s="44"/>
      <c r="AP1430"/>
      <c r="AQ1430"/>
      <c r="AX1430"/>
    </row>
    <row r="1431" spans="18:50">
      <c r="R1431" s="409"/>
      <c r="S1431" s="44"/>
      <c r="T1431" s="44"/>
      <c r="U1431" s="44"/>
      <c r="V1431" s="44"/>
      <c r="W1431" s="44"/>
      <c r="X1431" s="44"/>
      <c r="Y1431" s="44"/>
      <c r="Z1431" s="44"/>
      <c r="AA1431" s="44"/>
      <c r="AB1431" s="44"/>
      <c r="AC1431" s="44"/>
      <c r="AD1431" s="44"/>
      <c r="AP1431"/>
      <c r="AQ1431"/>
      <c r="AX1431"/>
    </row>
    <row r="1432" spans="18:50">
      <c r="R1432" s="409"/>
      <c r="S1432" s="44"/>
      <c r="T1432" s="44"/>
      <c r="U1432" s="44"/>
      <c r="V1432" s="44"/>
      <c r="W1432" s="44"/>
      <c r="X1432" s="44"/>
      <c r="Y1432" s="44"/>
      <c r="Z1432" s="44"/>
      <c r="AA1432" s="44"/>
      <c r="AB1432" s="44"/>
      <c r="AC1432" s="44"/>
      <c r="AD1432" s="44"/>
      <c r="AP1432"/>
      <c r="AQ1432"/>
      <c r="AX1432"/>
    </row>
    <row r="1433" spans="18:50">
      <c r="R1433" s="409"/>
      <c r="S1433" s="44"/>
      <c r="T1433" s="44"/>
      <c r="U1433" s="44"/>
      <c r="V1433" s="44"/>
      <c r="W1433" s="44"/>
      <c r="X1433" s="44"/>
      <c r="Y1433" s="44"/>
      <c r="Z1433" s="44"/>
      <c r="AA1433" s="44"/>
      <c r="AB1433" s="44"/>
      <c r="AC1433" s="44"/>
      <c r="AD1433" s="44"/>
      <c r="AP1433"/>
      <c r="AQ1433"/>
      <c r="AX1433"/>
    </row>
    <row r="1434" spans="18:50">
      <c r="R1434" s="409"/>
      <c r="S1434" s="44"/>
      <c r="T1434" s="44"/>
      <c r="U1434" s="44"/>
      <c r="V1434" s="44"/>
      <c r="W1434" s="44"/>
      <c r="X1434" s="44"/>
      <c r="Y1434" s="44"/>
      <c r="Z1434" s="44"/>
      <c r="AA1434" s="44"/>
      <c r="AB1434" s="44"/>
      <c r="AC1434" s="44"/>
      <c r="AD1434" s="44"/>
      <c r="AP1434"/>
      <c r="AQ1434"/>
      <c r="AX1434"/>
    </row>
    <row r="1435" spans="18:50">
      <c r="R1435" s="409"/>
      <c r="S1435" s="44"/>
      <c r="T1435" s="44"/>
      <c r="U1435" s="44"/>
      <c r="V1435" s="44"/>
      <c r="W1435" s="44"/>
      <c r="X1435" s="44"/>
      <c r="Y1435" s="44"/>
      <c r="Z1435" s="44"/>
      <c r="AA1435" s="44"/>
      <c r="AB1435" s="44"/>
      <c r="AC1435" s="44"/>
      <c r="AD1435" s="44"/>
      <c r="AP1435"/>
      <c r="AQ1435"/>
      <c r="AX1435"/>
    </row>
    <row r="1436" spans="18:50">
      <c r="R1436" s="409"/>
      <c r="S1436" s="44"/>
      <c r="T1436" s="44"/>
      <c r="U1436" s="44"/>
      <c r="V1436" s="44"/>
      <c r="W1436" s="44"/>
      <c r="X1436" s="44"/>
      <c r="Y1436" s="44"/>
      <c r="Z1436" s="44"/>
      <c r="AA1436" s="44"/>
      <c r="AB1436" s="44"/>
      <c r="AC1436" s="44"/>
      <c r="AD1436" s="44"/>
      <c r="AP1436"/>
      <c r="AQ1436"/>
      <c r="AX1436"/>
    </row>
    <row r="1437" spans="18:50">
      <c r="R1437" s="409"/>
      <c r="S1437" s="44"/>
      <c r="T1437" s="44"/>
      <c r="U1437" s="44"/>
      <c r="V1437" s="44"/>
      <c r="W1437" s="44"/>
      <c r="X1437" s="44"/>
      <c r="Y1437" s="44"/>
      <c r="Z1437" s="44"/>
      <c r="AA1437" s="44"/>
      <c r="AB1437" s="44"/>
      <c r="AC1437" s="44"/>
      <c r="AD1437" s="44"/>
      <c r="AP1437"/>
      <c r="AQ1437"/>
      <c r="AX1437"/>
    </row>
    <row r="1438" spans="18:50">
      <c r="R1438" s="409"/>
      <c r="S1438" s="44"/>
      <c r="T1438" s="44"/>
      <c r="U1438" s="44"/>
      <c r="V1438" s="44"/>
      <c r="W1438" s="44"/>
      <c r="X1438" s="44"/>
      <c r="Y1438" s="44"/>
      <c r="Z1438" s="44"/>
      <c r="AA1438" s="44"/>
      <c r="AB1438" s="44"/>
      <c r="AC1438" s="44"/>
      <c r="AD1438" s="44"/>
      <c r="AP1438"/>
      <c r="AQ1438"/>
      <c r="AX1438"/>
    </row>
    <row r="1439" spans="18:50">
      <c r="R1439" s="409"/>
      <c r="S1439" s="44"/>
      <c r="T1439" s="44"/>
      <c r="U1439" s="44"/>
      <c r="V1439" s="44"/>
      <c r="W1439" s="44"/>
      <c r="X1439" s="44"/>
      <c r="Y1439" s="44"/>
      <c r="Z1439" s="44"/>
      <c r="AA1439" s="44"/>
      <c r="AB1439" s="44"/>
      <c r="AC1439" s="44"/>
      <c r="AD1439" s="44"/>
      <c r="AP1439"/>
      <c r="AQ1439"/>
      <c r="AX1439"/>
    </row>
    <row r="1440" spans="18:50">
      <c r="R1440" s="409"/>
      <c r="S1440" s="44"/>
      <c r="T1440" s="44"/>
      <c r="U1440" s="44"/>
      <c r="V1440" s="44"/>
      <c r="W1440" s="44"/>
      <c r="X1440" s="44"/>
      <c r="Y1440" s="44"/>
      <c r="Z1440" s="44"/>
      <c r="AA1440" s="44"/>
      <c r="AB1440" s="44"/>
      <c r="AC1440" s="44"/>
      <c r="AD1440" s="44"/>
      <c r="AP1440"/>
      <c r="AQ1440"/>
      <c r="AX1440"/>
    </row>
    <row r="1441" spans="18:50">
      <c r="R1441" s="409"/>
      <c r="S1441" s="44"/>
      <c r="T1441" s="44"/>
      <c r="U1441" s="44"/>
      <c r="V1441" s="44"/>
      <c r="W1441" s="44"/>
      <c r="X1441" s="44"/>
      <c r="Y1441" s="44"/>
      <c r="Z1441" s="44"/>
      <c r="AA1441" s="44"/>
      <c r="AB1441" s="44"/>
      <c r="AC1441" s="44"/>
      <c r="AD1441" s="44"/>
      <c r="AP1441"/>
      <c r="AQ1441"/>
      <c r="AX1441"/>
    </row>
    <row r="1442" spans="18:50">
      <c r="R1442" s="409"/>
      <c r="S1442" s="44"/>
      <c r="T1442" s="44"/>
      <c r="U1442" s="44"/>
      <c r="V1442" s="44"/>
      <c r="W1442" s="44"/>
      <c r="X1442" s="44"/>
      <c r="Y1442" s="44"/>
      <c r="Z1442" s="44"/>
      <c r="AA1442" s="44"/>
      <c r="AB1442" s="44"/>
      <c r="AC1442" s="44"/>
      <c r="AD1442" s="44"/>
      <c r="AP1442"/>
      <c r="AQ1442"/>
      <c r="AX1442"/>
    </row>
    <row r="1443" spans="18:50">
      <c r="R1443" s="409"/>
      <c r="S1443" s="44"/>
      <c r="T1443" s="44"/>
      <c r="U1443" s="44"/>
      <c r="V1443" s="44"/>
      <c r="W1443" s="44"/>
      <c r="X1443" s="44"/>
      <c r="Y1443" s="44"/>
      <c r="Z1443" s="44"/>
      <c r="AA1443" s="44"/>
      <c r="AB1443" s="44"/>
      <c r="AC1443" s="44"/>
      <c r="AD1443" s="44"/>
      <c r="AP1443"/>
      <c r="AQ1443"/>
      <c r="AX1443"/>
    </row>
    <row r="1444" spans="18:50">
      <c r="R1444" s="409"/>
      <c r="S1444" s="44"/>
      <c r="T1444" s="44"/>
      <c r="U1444" s="44"/>
      <c r="V1444" s="44"/>
      <c r="W1444" s="44"/>
      <c r="X1444" s="44"/>
      <c r="Y1444" s="44"/>
      <c r="Z1444" s="44"/>
      <c r="AA1444" s="44"/>
      <c r="AB1444" s="44"/>
      <c r="AC1444" s="44"/>
      <c r="AD1444" s="44"/>
      <c r="AP1444"/>
      <c r="AQ1444"/>
      <c r="AX1444"/>
    </row>
    <row r="1445" spans="18:50">
      <c r="R1445" s="409"/>
      <c r="S1445" s="44"/>
      <c r="T1445" s="44"/>
      <c r="U1445" s="44"/>
      <c r="V1445" s="44"/>
      <c r="W1445" s="44"/>
      <c r="X1445" s="44"/>
      <c r="Y1445" s="44"/>
      <c r="Z1445" s="44"/>
      <c r="AA1445" s="44"/>
      <c r="AB1445" s="44"/>
      <c r="AC1445" s="44"/>
      <c r="AD1445" s="44"/>
      <c r="AP1445"/>
      <c r="AQ1445"/>
      <c r="AX1445"/>
    </row>
    <row r="1446" spans="18:50">
      <c r="R1446" s="409"/>
      <c r="S1446" s="44"/>
      <c r="T1446" s="44"/>
      <c r="U1446" s="44"/>
      <c r="V1446" s="44"/>
      <c r="W1446" s="44"/>
      <c r="X1446" s="44"/>
      <c r="Y1446" s="44"/>
      <c r="Z1446" s="44"/>
      <c r="AA1446" s="44"/>
      <c r="AB1446" s="44"/>
      <c r="AC1446" s="44"/>
      <c r="AD1446" s="44"/>
      <c r="AP1446"/>
      <c r="AQ1446"/>
      <c r="AX1446"/>
    </row>
    <row r="1447" spans="18:50">
      <c r="R1447" s="409"/>
      <c r="S1447" s="44"/>
      <c r="T1447" s="44"/>
      <c r="U1447" s="44"/>
      <c r="V1447" s="44"/>
      <c r="W1447" s="44"/>
      <c r="X1447" s="44"/>
      <c r="Y1447" s="44"/>
      <c r="Z1447" s="44"/>
      <c r="AA1447" s="44"/>
      <c r="AB1447" s="44"/>
      <c r="AC1447" s="44"/>
      <c r="AD1447" s="44"/>
      <c r="AP1447"/>
      <c r="AQ1447"/>
      <c r="AX1447"/>
    </row>
    <row r="1448" spans="18:50">
      <c r="R1448" s="409"/>
      <c r="S1448" s="44"/>
      <c r="T1448" s="44"/>
      <c r="U1448" s="44"/>
      <c r="V1448" s="44"/>
      <c r="W1448" s="44"/>
      <c r="X1448" s="44"/>
      <c r="Y1448" s="44"/>
      <c r="Z1448" s="44"/>
      <c r="AA1448" s="44"/>
      <c r="AB1448" s="44"/>
      <c r="AC1448" s="44"/>
      <c r="AD1448" s="44"/>
      <c r="AP1448"/>
      <c r="AQ1448"/>
      <c r="AX1448"/>
    </row>
    <row r="1449" spans="18:50">
      <c r="R1449" s="409"/>
      <c r="S1449" s="44"/>
      <c r="T1449" s="44"/>
      <c r="U1449" s="44"/>
      <c r="V1449" s="44"/>
      <c r="W1449" s="44"/>
      <c r="X1449" s="44"/>
      <c r="Y1449" s="44"/>
      <c r="Z1449" s="44"/>
      <c r="AA1449" s="44"/>
      <c r="AB1449" s="44"/>
      <c r="AC1449" s="44"/>
      <c r="AD1449" s="44"/>
      <c r="AP1449"/>
      <c r="AQ1449"/>
      <c r="AX1449"/>
    </row>
    <row r="1450" spans="18:50">
      <c r="R1450" s="409"/>
      <c r="S1450" s="44"/>
      <c r="T1450" s="44"/>
      <c r="U1450" s="44"/>
      <c r="V1450" s="44"/>
      <c r="W1450" s="44"/>
      <c r="X1450" s="44"/>
      <c r="Y1450" s="44"/>
      <c r="Z1450" s="44"/>
      <c r="AA1450" s="44"/>
      <c r="AB1450" s="44"/>
      <c r="AC1450" s="44"/>
      <c r="AD1450" s="44"/>
      <c r="AP1450"/>
      <c r="AQ1450"/>
      <c r="AX1450"/>
    </row>
    <row r="1451" spans="18:50">
      <c r="R1451" s="409"/>
      <c r="S1451" s="44"/>
      <c r="T1451" s="44"/>
      <c r="U1451" s="44"/>
      <c r="V1451" s="44"/>
      <c r="W1451" s="44"/>
      <c r="X1451" s="44"/>
      <c r="Y1451" s="44"/>
      <c r="Z1451" s="44"/>
      <c r="AA1451" s="44"/>
      <c r="AB1451" s="44"/>
      <c r="AC1451" s="44"/>
      <c r="AD1451" s="44"/>
      <c r="AP1451"/>
      <c r="AQ1451"/>
      <c r="AX1451"/>
    </row>
    <row r="1452" spans="18:50">
      <c r="R1452" s="409"/>
      <c r="S1452" s="44"/>
      <c r="T1452" s="44"/>
      <c r="U1452" s="44"/>
      <c r="V1452" s="44"/>
      <c r="W1452" s="44"/>
      <c r="X1452" s="44"/>
      <c r="Y1452" s="44"/>
      <c r="Z1452" s="44"/>
      <c r="AA1452" s="44"/>
      <c r="AB1452" s="44"/>
      <c r="AC1452" s="44"/>
      <c r="AD1452" s="44"/>
      <c r="AP1452"/>
      <c r="AQ1452"/>
      <c r="AX1452"/>
    </row>
    <row r="1453" spans="18:50">
      <c r="R1453" s="409"/>
      <c r="S1453" s="44"/>
      <c r="T1453" s="44"/>
      <c r="U1453" s="44"/>
      <c r="V1453" s="44"/>
      <c r="W1453" s="44"/>
      <c r="X1453" s="44"/>
      <c r="Y1453" s="44"/>
      <c r="Z1453" s="44"/>
      <c r="AA1453" s="44"/>
      <c r="AB1453" s="44"/>
      <c r="AC1453" s="44"/>
      <c r="AD1453" s="44"/>
      <c r="AP1453"/>
      <c r="AQ1453"/>
      <c r="AX1453"/>
    </row>
    <row r="1454" spans="18:50">
      <c r="R1454" s="409"/>
      <c r="S1454" s="44"/>
      <c r="T1454" s="44"/>
      <c r="U1454" s="44"/>
      <c r="V1454" s="44"/>
      <c r="W1454" s="44"/>
      <c r="X1454" s="44"/>
      <c r="Y1454" s="44"/>
      <c r="Z1454" s="44"/>
      <c r="AA1454" s="44"/>
      <c r="AB1454" s="44"/>
      <c r="AC1454" s="44"/>
      <c r="AD1454" s="44"/>
      <c r="AP1454"/>
      <c r="AQ1454"/>
      <c r="AX1454"/>
    </row>
    <row r="1455" spans="18:50">
      <c r="R1455" s="409"/>
      <c r="S1455" s="44"/>
      <c r="T1455" s="44"/>
      <c r="U1455" s="44"/>
      <c r="V1455" s="44"/>
      <c r="W1455" s="44"/>
      <c r="X1455" s="44"/>
      <c r="Y1455" s="44"/>
      <c r="Z1455" s="44"/>
      <c r="AA1455" s="44"/>
      <c r="AB1455" s="44"/>
      <c r="AC1455" s="44"/>
      <c r="AD1455" s="44"/>
      <c r="AP1455"/>
      <c r="AQ1455"/>
      <c r="AX1455"/>
    </row>
    <row r="1456" spans="18:50">
      <c r="R1456" s="409"/>
      <c r="S1456" s="44"/>
      <c r="T1456" s="44"/>
      <c r="U1456" s="44"/>
      <c r="V1456" s="44"/>
      <c r="W1456" s="44"/>
      <c r="X1456" s="44"/>
      <c r="Y1456" s="44"/>
      <c r="Z1456" s="44"/>
      <c r="AA1456" s="44"/>
      <c r="AB1456" s="44"/>
      <c r="AC1456" s="44"/>
      <c r="AD1456" s="44"/>
      <c r="AP1456"/>
      <c r="AQ1456"/>
      <c r="AX1456"/>
    </row>
    <row r="1457" spans="18:50">
      <c r="R1457" s="409"/>
      <c r="S1457" s="44"/>
      <c r="T1457" s="44"/>
      <c r="U1457" s="44"/>
      <c r="V1457" s="44"/>
      <c r="W1457" s="44"/>
      <c r="X1457" s="44"/>
      <c r="Y1457" s="44"/>
      <c r="Z1457" s="44"/>
      <c r="AA1457" s="44"/>
      <c r="AB1457" s="44"/>
      <c r="AC1457" s="44"/>
      <c r="AD1457" s="44"/>
      <c r="AP1457"/>
      <c r="AQ1457"/>
      <c r="AX1457"/>
    </row>
    <row r="1458" spans="18:50">
      <c r="R1458" s="409"/>
      <c r="S1458" s="44"/>
      <c r="T1458" s="44"/>
      <c r="U1458" s="44"/>
      <c r="V1458" s="44"/>
      <c r="W1458" s="44"/>
      <c r="X1458" s="44"/>
      <c r="Y1458" s="44"/>
      <c r="Z1458" s="44"/>
      <c r="AA1458" s="44"/>
      <c r="AB1458" s="44"/>
      <c r="AC1458" s="44"/>
      <c r="AD1458" s="44"/>
      <c r="AP1458"/>
      <c r="AQ1458"/>
      <c r="AX1458"/>
    </row>
    <row r="1459" spans="18:50">
      <c r="R1459" s="409"/>
      <c r="S1459" s="44"/>
      <c r="T1459" s="44"/>
      <c r="U1459" s="44"/>
      <c r="V1459" s="44"/>
      <c r="W1459" s="44"/>
      <c r="X1459" s="44"/>
      <c r="Y1459" s="44"/>
      <c r="Z1459" s="44"/>
      <c r="AA1459" s="44"/>
      <c r="AB1459" s="44"/>
      <c r="AC1459" s="44"/>
      <c r="AD1459" s="44"/>
      <c r="AP1459"/>
      <c r="AQ1459"/>
      <c r="AX1459"/>
    </row>
    <row r="1460" spans="18:50">
      <c r="R1460" s="409"/>
      <c r="S1460" s="44"/>
      <c r="T1460" s="44"/>
      <c r="U1460" s="44"/>
      <c r="V1460" s="44"/>
      <c r="W1460" s="44"/>
      <c r="X1460" s="44"/>
      <c r="Y1460" s="44"/>
      <c r="Z1460" s="44"/>
      <c r="AA1460" s="44"/>
      <c r="AB1460" s="44"/>
      <c r="AC1460" s="44"/>
      <c r="AD1460" s="44"/>
      <c r="AP1460"/>
      <c r="AQ1460"/>
      <c r="AX1460"/>
    </row>
    <row r="1461" spans="18:50">
      <c r="R1461" s="409"/>
      <c r="S1461" s="44"/>
      <c r="T1461" s="44"/>
      <c r="U1461" s="44"/>
      <c r="V1461" s="44"/>
      <c r="W1461" s="44"/>
      <c r="X1461" s="44"/>
      <c r="Y1461" s="44"/>
      <c r="Z1461" s="44"/>
      <c r="AA1461" s="44"/>
      <c r="AB1461" s="44"/>
      <c r="AC1461" s="44"/>
      <c r="AD1461" s="44"/>
      <c r="AP1461"/>
      <c r="AQ1461"/>
      <c r="AX1461"/>
    </row>
    <row r="1462" spans="18:50">
      <c r="R1462" s="409"/>
      <c r="S1462" s="44"/>
      <c r="T1462" s="44"/>
      <c r="U1462" s="44"/>
      <c r="V1462" s="44"/>
      <c r="W1462" s="44"/>
      <c r="X1462" s="44"/>
      <c r="Y1462" s="44"/>
      <c r="Z1462" s="44"/>
      <c r="AA1462" s="44"/>
      <c r="AB1462" s="44"/>
      <c r="AC1462" s="44"/>
      <c r="AD1462" s="44"/>
      <c r="AP1462"/>
      <c r="AQ1462"/>
      <c r="AX1462"/>
    </row>
    <row r="1463" spans="18:50">
      <c r="R1463" s="409"/>
      <c r="S1463" s="44"/>
      <c r="T1463" s="44"/>
      <c r="U1463" s="44"/>
      <c r="V1463" s="44"/>
      <c r="W1463" s="44"/>
      <c r="X1463" s="44"/>
      <c r="Y1463" s="44"/>
      <c r="Z1463" s="44"/>
      <c r="AA1463" s="44"/>
      <c r="AB1463" s="44"/>
      <c r="AC1463" s="44"/>
      <c r="AD1463" s="44"/>
      <c r="AP1463"/>
      <c r="AQ1463"/>
      <c r="AX1463"/>
    </row>
    <row r="1464" spans="18:50">
      <c r="R1464" s="409"/>
      <c r="S1464" s="44"/>
      <c r="T1464" s="44"/>
      <c r="U1464" s="44"/>
      <c r="V1464" s="44"/>
      <c r="W1464" s="44"/>
      <c r="X1464" s="44"/>
      <c r="Y1464" s="44"/>
      <c r="Z1464" s="44"/>
      <c r="AA1464" s="44"/>
      <c r="AB1464" s="44"/>
      <c r="AC1464" s="44"/>
      <c r="AD1464" s="44"/>
      <c r="AP1464"/>
      <c r="AQ1464"/>
      <c r="AX1464"/>
    </row>
    <row r="1465" spans="18:50">
      <c r="R1465" s="409"/>
      <c r="S1465" s="44"/>
      <c r="T1465" s="44"/>
      <c r="U1465" s="44"/>
      <c r="V1465" s="44"/>
      <c r="W1465" s="44"/>
      <c r="X1465" s="44"/>
      <c r="Y1465" s="44"/>
      <c r="Z1465" s="44"/>
      <c r="AA1465" s="44"/>
      <c r="AB1465" s="44"/>
      <c r="AC1465" s="44"/>
      <c r="AD1465" s="44"/>
      <c r="AP1465"/>
      <c r="AQ1465"/>
      <c r="AX1465"/>
    </row>
    <row r="1466" spans="18:50">
      <c r="R1466" s="409"/>
      <c r="S1466" s="44"/>
      <c r="T1466" s="44"/>
      <c r="U1466" s="44"/>
      <c r="V1466" s="44"/>
      <c r="W1466" s="44"/>
      <c r="X1466" s="44"/>
      <c r="Y1466" s="44"/>
      <c r="Z1466" s="44"/>
      <c r="AA1466" s="44"/>
      <c r="AB1466" s="44"/>
      <c r="AC1466" s="44"/>
      <c r="AD1466" s="44"/>
      <c r="AP1466"/>
      <c r="AQ1466"/>
      <c r="AX1466"/>
    </row>
    <row r="1467" spans="18:50">
      <c r="R1467" s="409"/>
      <c r="S1467" s="44"/>
      <c r="T1467" s="44"/>
      <c r="U1467" s="44"/>
      <c r="V1467" s="44"/>
      <c r="W1467" s="44"/>
      <c r="X1467" s="44"/>
      <c r="Y1467" s="44"/>
      <c r="Z1467" s="44"/>
      <c r="AA1467" s="44"/>
      <c r="AB1467" s="44"/>
      <c r="AC1467" s="44"/>
      <c r="AD1467" s="44"/>
      <c r="AP1467"/>
      <c r="AQ1467"/>
      <c r="AX1467"/>
    </row>
    <row r="1468" spans="18:50">
      <c r="R1468" s="409"/>
      <c r="S1468" s="44"/>
      <c r="T1468" s="44"/>
      <c r="U1468" s="44"/>
      <c r="V1468" s="44"/>
      <c r="W1468" s="44"/>
      <c r="X1468" s="44"/>
      <c r="Y1468" s="44"/>
      <c r="Z1468" s="44"/>
      <c r="AA1468" s="44"/>
      <c r="AB1468" s="44"/>
      <c r="AC1468" s="44"/>
      <c r="AD1468" s="44"/>
      <c r="AP1468"/>
      <c r="AQ1468"/>
      <c r="AX1468"/>
    </row>
    <row r="1469" spans="18:50">
      <c r="R1469" s="409"/>
      <c r="S1469" s="44"/>
      <c r="T1469" s="44"/>
      <c r="U1469" s="44"/>
      <c r="V1469" s="44"/>
      <c r="W1469" s="44"/>
      <c r="X1469" s="44"/>
      <c r="Y1469" s="44"/>
      <c r="Z1469" s="44"/>
      <c r="AA1469" s="44"/>
      <c r="AB1469" s="44"/>
      <c r="AC1469" s="44"/>
      <c r="AD1469" s="44"/>
      <c r="AP1469"/>
      <c r="AQ1469"/>
      <c r="AX1469"/>
    </row>
    <row r="1470" spans="18:50">
      <c r="R1470" s="409"/>
      <c r="S1470" s="44"/>
      <c r="T1470" s="44"/>
      <c r="U1470" s="44"/>
      <c r="V1470" s="44"/>
      <c r="W1470" s="44"/>
      <c r="X1470" s="44"/>
      <c r="Y1470" s="44"/>
      <c r="Z1470" s="44"/>
      <c r="AA1470" s="44"/>
      <c r="AB1470" s="44"/>
      <c r="AC1470" s="44"/>
      <c r="AD1470" s="44"/>
      <c r="AP1470"/>
      <c r="AQ1470"/>
      <c r="AX1470"/>
    </row>
    <row r="1471" spans="18:50">
      <c r="R1471" s="409"/>
      <c r="S1471" s="44"/>
      <c r="T1471" s="44"/>
      <c r="U1471" s="44"/>
      <c r="V1471" s="44"/>
      <c r="W1471" s="44"/>
      <c r="X1471" s="44"/>
      <c r="Y1471" s="44"/>
      <c r="Z1471" s="44"/>
      <c r="AA1471" s="44"/>
      <c r="AB1471" s="44"/>
      <c r="AC1471" s="44"/>
      <c r="AD1471" s="44"/>
      <c r="AP1471"/>
      <c r="AQ1471"/>
      <c r="AX1471"/>
    </row>
    <row r="1472" spans="18:50">
      <c r="R1472" s="409"/>
      <c r="S1472" s="44"/>
      <c r="T1472" s="44"/>
      <c r="U1472" s="44"/>
      <c r="V1472" s="44"/>
      <c r="W1472" s="44"/>
      <c r="X1472" s="44"/>
      <c r="Y1472" s="44"/>
      <c r="Z1472" s="44"/>
      <c r="AA1472" s="44"/>
      <c r="AB1472" s="44"/>
      <c r="AC1472" s="44"/>
      <c r="AD1472" s="44"/>
      <c r="AP1472"/>
      <c r="AQ1472"/>
      <c r="AX1472"/>
    </row>
    <row r="1473" spans="18:50">
      <c r="R1473" s="409"/>
      <c r="S1473" s="44"/>
      <c r="T1473" s="44"/>
      <c r="U1473" s="44"/>
      <c r="V1473" s="44"/>
      <c r="W1473" s="44"/>
      <c r="X1473" s="44"/>
      <c r="Y1473" s="44"/>
      <c r="Z1473" s="44"/>
      <c r="AA1473" s="44"/>
      <c r="AB1473" s="44"/>
      <c r="AC1473" s="44"/>
      <c r="AD1473" s="44"/>
      <c r="AP1473"/>
      <c r="AQ1473"/>
      <c r="AX1473"/>
    </row>
    <row r="1474" spans="18:50">
      <c r="R1474" s="409"/>
      <c r="S1474" s="44"/>
      <c r="T1474" s="44"/>
      <c r="U1474" s="44"/>
      <c r="V1474" s="44"/>
      <c r="W1474" s="44"/>
      <c r="X1474" s="44"/>
      <c r="Y1474" s="44"/>
      <c r="Z1474" s="44"/>
      <c r="AA1474" s="44"/>
      <c r="AB1474" s="44"/>
      <c r="AC1474" s="44"/>
      <c r="AD1474" s="44"/>
      <c r="AP1474"/>
      <c r="AQ1474"/>
      <c r="AX1474"/>
    </row>
    <row r="1475" spans="18:50">
      <c r="R1475" s="409"/>
      <c r="S1475" s="44"/>
      <c r="T1475" s="44"/>
      <c r="U1475" s="44"/>
      <c r="V1475" s="44"/>
      <c r="W1475" s="44"/>
      <c r="X1475" s="44"/>
      <c r="Y1475" s="44"/>
      <c r="Z1475" s="44"/>
      <c r="AA1475" s="44"/>
      <c r="AB1475" s="44"/>
      <c r="AC1475" s="44"/>
      <c r="AD1475" s="44"/>
      <c r="AP1475"/>
      <c r="AQ1475"/>
      <c r="AX1475"/>
    </row>
    <row r="1476" spans="18:50">
      <c r="R1476" s="409"/>
      <c r="S1476" s="44"/>
      <c r="T1476" s="44"/>
      <c r="U1476" s="44"/>
      <c r="V1476" s="44"/>
      <c r="W1476" s="44"/>
      <c r="X1476" s="44"/>
      <c r="Y1476" s="44"/>
      <c r="Z1476" s="44"/>
      <c r="AA1476" s="44"/>
      <c r="AB1476" s="44"/>
      <c r="AC1476" s="44"/>
      <c r="AD1476" s="44"/>
      <c r="AP1476"/>
      <c r="AQ1476"/>
      <c r="AX1476"/>
    </row>
    <row r="1477" spans="18:50">
      <c r="R1477" s="409"/>
      <c r="S1477" s="44"/>
      <c r="T1477" s="44"/>
      <c r="U1477" s="44"/>
      <c r="V1477" s="44"/>
      <c r="W1477" s="44"/>
      <c r="X1477" s="44"/>
      <c r="Y1477" s="44"/>
      <c r="Z1477" s="44"/>
      <c r="AA1477" s="44"/>
      <c r="AB1477" s="44"/>
      <c r="AC1477" s="44"/>
      <c r="AD1477" s="44"/>
      <c r="AP1477"/>
      <c r="AQ1477"/>
      <c r="AX1477"/>
    </row>
    <row r="1478" spans="18:50">
      <c r="R1478" s="409"/>
      <c r="S1478" s="44"/>
      <c r="T1478" s="44"/>
      <c r="U1478" s="44"/>
      <c r="V1478" s="44"/>
      <c r="W1478" s="44"/>
      <c r="X1478" s="44"/>
      <c r="Y1478" s="44"/>
      <c r="Z1478" s="44"/>
      <c r="AA1478" s="44"/>
      <c r="AB1478" s="44"/>
      <c r="AC1478" s="44"/>
      <c r="AD1478" s="44"/>
      <c r="AP1478"/>
      <c r="AQ1478"/>
      <c r="AX1478"/>
    </row>
    <row r="1479" spans="18:50">
      <c r="R1479" s="409"/>
      <c r="S1479" s="44"/>
      <c r="T1479" s="44"/>
      <c r="U1479" s="44"/>
      <c r="V1479" s="44"/>
      <c r="W1479" s="44"/>
      <c r="X1479" s="44"/>
      <c r="Y1479" s="44"/>
      <c r="Z1479" s="44"/>
      <c r="AA1479" s="44"/>
      <c r="AB1479" s="44"/>
      <c r="AC1479" s="44"/>
      <c r="AD1479" s="44"/>
      <c r="AP1479"/>
      <c r="AQ1479"/>
      <c r="AX1479"/>
    </row>
    <row r="1480" spans="18:50">
      <c r="R1480" s="409"/>
      <c r="S1480" s="44"/>
      <c r="T1480" s="44"/>
      <c r="U1480" s="44"/>
      <c r="V1480" s="44"/>
      <c r="W1480" s="44"/>
      <c r="X1480" s="44"/>
      <c r="Y1480" s="44"/>
      <c r="Z1480" s="44"/>
      <c r="AA1480" s="44"/>
      <c r="AB1480" s="44"/>
      <c r="AC1480" s="44"/>
      <c r="AD1480" s="44"/>
      <c r="AP1480"/>
      <c r="AQ1480"/>
      <c r="AX1480"/>
    </row>
    <row r="1481" spans="18:50">
      <c r="R1481" s="409"/>
      <c r="S1481" s="44"/>
      <c r="T1481" s="44"/>
      <c r="U1481" s="44"/>
      <c r="V1481" s="44"/>
      <c r="W1481" s="44"/>
      <c r="X1481" s="44"/>
      <c r="Y1481" s="44"/>
      <c r="Z1481" s="44"/>
      <c r="AA1481" s="44"/>
      <c r="AB1481" s="44"/>
      <c r="AC1481" s="44"/>
      <c r="AD1481" s="44"/>
      <c r="AP1481"/>
      <c r="AQ1481"/>
      <c r="AX1481"/>
    </row>
    <row r="1482" spans="18:50">
      <c r="R1482" s="409"/>
      <c r="S1482" s="44"/>
      <c r="T1482" s="44"/>
      <c r="U1482" s="44"/>
      <c r="V1482" s="44"/>
      <c r="W1482" s="44"/>
      <c r="X1482" s="44"/>
      <c r="Y1482" s="44"/>
      <c r="Z1482" s="44"/>
      <c r="AA1482" s="44"/>
      <c r="AB1482" s="44"/>
      <c r="AC1482" s="44"/>
      <c r="AD1482" s="44"/>
      <c r="AP1482"/>
      <c r="AQ1482"/>
      <c r="AX1482"/>
    </row>
    <row r="1483" spans="18:50">
      <c r="R1483" s="409"/>
      <c r="S1483" s="44"/>
      <c r="T1483" s="44"/>
      <c r="U1483" s="44"/>
      <c r="V1483" s="44"/>
      <c r="W1483" s="44"/>
      <c r="X1483" s="44"/>
      <c r="Y1483" s="44"/>
      <c r="Z1483" s="44"/>
      <c r="AA1483" s="44"/>
      <c r="AB1483" s="44"/>
      <c r="AC1483" s="44"/>
      <c r="AD1483" s="44"/>
      <c r="AP1483"/>
      <c r="AQ1483"/>
      <c r="AX1483"/>
    </row>
    <row r="1484" spans="18:50">
      <c r="R1484" s="409"/>
      <c r="S1484" s="44"/>
      <c r="T1484" s="44"/>
      <c r="U1484" s="44"/>
      <c r="V1484" s="44"/>
      <c r="W1484" s="44"/>
      <c r="X1484" s="44"/>
      <c r="Y1484" s="44"/>
      <c r="Z1484" s="44"/>
      <c r="AA1484" s="44"/>
      <c r="AB1484" s="44"/>
      <c r="AC1484" s="44"/>
      <c r="AD1484" s="44"/>
      <c r="AP1484"/>
      <c r="AQ1484"/>
      <c r="AX1484"/>
    </row>
    <row r="1485" spans="18:50">
      <c r="R1485" s="409"/>
      <c r="S1485" s="44"/>
      <c r="T1485" s="44"/>
      <c r="U1485" s="44"/>
      <c r="V1485" s="44"/>
      <c r="W1485" s="44"/>
      <c r="X1485" s="44"/>
      <c r="Y1485" s="44"/>
      <c r="Z1485" s="44"/>
      <c r="AA1485" s="44"/>
      <c r="AB1485" s="44"/>
      <c r="AC1485" s="44"/>
      <c r="AD1485" s="44"/>
      <c r="AP1485"/>
      <c r="AQ1485"/>
      <c r="AX1485"/>
    </row>
    <row r="1486" spans="18:50">
      <c r="R1486" s="409"/>
      <c r="S1486" s="44"/>
      <c r="T1486" s="44"/>
      <c r="U1486" s="44"/>
      <c r="V1486" s="44"/>
      <c r="W1486" s="44"/>
      <c r="X1486" s="44"/>
      <c r="Y1486" s="44"/>
      <c r="Z1486" s="44"/>
      <c r="AA1486" s="44"/>
      <c r="AB1486" s="44"/>
      <c r="AC1486" s="44"/>
      <c r="AD1486" s="44"/>
      <c r="AP1486"/>
      <c r="AQ1486"/>
      <c r="AX1486"/>
    </row>
    <row r="1487" spans="18:50">
      <c r="R1487" s="409"/>
      <c r="S1487" s="44"/>
      <c r="T1487" s="44"/>
      <c r="U1487" s="44"/>
      <c r="V1487" s="44"/>
      <c r="W1487" s="44"/>
      <c r="X1487" s="44"/>
      <c r="Y1487" s="44"/>
      <c r="Z1487" s="44"/>
      <c r="AA1487" s="44"/>
      <c r="AB1487" s="44"/>
      <c r="AC1487" s="44"/>
      <c r="AD1487" s="44"/>
      <c r="AP1487"/>
      <c r="AQ1487"/>
      <c r="AX1487"/>
    </row>
    <row r="1488" spans="18:50">
      <c r="R1488" s="409"/>
      <c r="S1488" s="44"/>
      <c r="T1488" s="44"/>
      <c r="U1488" s="44"/>
      <c r="V1488" s="44"/>
      <c r="W1488" s="44"/>
      <c r="X1488" s="44"/>
      <c r="Y1488" s="44"/>
      <c r="Z1488" s="44"/>
      <c r="AA1488" s="44"/>
      <c r="AB1488" s="44"/>
      <c r="AC1488" s="44"/>
      <c r="AD1488" s="44"/>
      <c r="AP1488"/>
      <c r="AQ1488"/>
      <c r="AX1488"/>
    </row>
    <row r="1489" spans="18:50">
      <c r="R1489" s="409"/>
      <c r="S1489" s="44"/>
      <c r="T1489" s="44"/>
      <c r="U1489" s="44"/>
      <c r="V1489" s="44"/>
      <c r="W1489" s="44"/>
      <c r="X1489" s="44"/>
      <c r="Y1489" s="44"/>
      <c r="Z1489" s="44"/>
      <c r="AA1489" s="44"/>
      <c r="AB1489" s="44"/>
      <c r="AC1489" s="44"/>
      <c r="AD1489" s="44"/>
      <c r="AP1489"/>
      <c r="AQ1489"/>
      <c r="AX1489"/>
    </row>
    <row r="1490" spans="18:50">
      <c r="R1490" s="409"/>
      <c r="S1490" s="44"/>
      <c r="T1490" s="44"/>
      <c r="U1490" s="44"/>
      <c r="V1490" s="44"/>
      <c r="W1490" s="44"/>
      <c r="X1490" s="44"/>
      <c r="Y1490" s="44"/>
      <c r="Z1490" s="44"/>
      <c r="AA1490" s="44"/>
      <c r="AB1490" s="44"/>
      <c r="AC1490" s="44"/>
      <c r="AD1490" s="44"/>
      <c r="AP1490"/>
      <c r="AQ1490"/>
      <c r="AX1490"/>
    </row>
    <row r="1491" spans="18:50">
      <c r="R1491" s="409"/>
      <c r="S1491" s="44"/>
      <c r="T1491" s="44"/>
      <c r="U1491" s="44"/>
      <c r="V1491" s="44"/>
      <c r="W1491" s="44"/>
      <c r="X1491" s="44"/>
      <c r="Y1491" s="44"/>
      <c r="Z1491" s="44"/>
      <c r="AA1491" s="44"/>
      <c r="AB1491" s="44"/>
      <c r="AC1491" s="44"/>
      <c r="AD1491" s="44"/>
      <c r="AP1491"/>
      <c r="AQ1491"/>
      <c r="AX1491"/>
    </row>
    <row r="1492" spans="18:50">
      <c r="R1492" s="409"/>
      <c r="S1492" s="44"/>
      <c r="T1492" s="44"/>
      <c r="U1492" s="44"/>
      <c r="V1492" s="44"/>
      <c r="W1492" s="44"/>
      <c r="X1492" s="44"/>
      <c r="Y1492" s="44"/>
      <c r="Z1492" s="44"/>
      <c r="AA1492" s="44"/>
      <c r="AB1492" s="44"/>
      <c r="AC1492" s="44"/>
      <c r="AD1492" s="44"/>
      <c r="AP1492"/>
      <c r="AQ1492"/>
      <c r="AX1492"/>
    </row>
    <row r="1493" spans="18:50">
      <c r="R1493" s="409"/>
      <c r="S1493" s="44"/>
      <c r="T1493" s="44"/>
      <c r="U1493" s="44"/>
      <c r="V1493" s="44"/>
      <c r="W1493" s="44"/>
      <c r="X1493" s="44"/>
      <c r="Y1493" s="44"/>
      <c r="Z1493" s="44"/>
      <c r="AA1493" s="44"/>
      <c r="AB1493" s="44"/>
      <c r="AC1493" s="44"/>
      <c r="AD1493" s="44"/>
      <c r="AP1493"/>
      <c r="AQ1493"/>
      <c r="AX1493"/>
    </row>
    <row r="1494" spans="18:50">
      <c r="R1494" s="409"/>
      <c r="S1494" s="44"/>
      <c r="T1494" s="44"/>
      <c r="U1494" s="44"/>
      <c r="V1494" s="44"/>
      <c r="W1494" s="44"/>
      <c r="X1494" s="44"/>
      <c r="Y1494" s="44"/>
      <c r="Z1494" s="44"/>
      <c r="AA1494" s="44"/>
      <c r="AB1494" s="44"/>
      <c r="AC1494" s="44"/>
      <c r="AD1494" s="44"/>
      <c r="AP1494"/>
      <c r="AQ1494"/>
      <c r="AX1494"/>
    </row>
    <row r="1495" spans="18:50">
      <c r="R1495" s="409"/>
      <c r="S1495" s="44"/>
      <c r="T1495" s="44"/>
      <c r="U1495" s="44"/>
      <c r="V1495" s="44"/>
      <c r="W1495" s="44"/>
      <c r="X1495" s="44"/>
      <c r="Y1495" s="44"/>
      <c r="Z1495" s="44"/>
      <c r="AA1495" s="44"/>
      <c r="AB1495" s="44"/>
      <c r="AC1495" s="44"/>
      <c r="AD1495" s="44"/>
      <c r="AP1495"/>
      <c r="AQ1495"/>
      <c r="AX1495"/>
    </row>
    <row r="1496" spans="18:50">
      <c r="R1496" s="409"/>
      <c r="S1496" s="44"/>
      <c r="T1496" s="44"/>
      <c r="U1496" s="44"/>
      <c r="V1496" s="44"/>
      <c r="W1496" s="44"/>
      <c r="X1496" s="44"/>
      <c r="Y1496" s="44"/>
      <c r="Z1496" s="44"/>
      <c r="AA1496" s="44"/>
      <c r="AB1496" s="44"/>
      <c r="AC1496" s="44"/>
      <c r="AD1496" s="44"/>
      <c r="AP1496"/>
      <c r="AQ1496"/>
      <c r="AX1496"/>
    </row>
    <row r="1497" spans="18:50">
      <c r="R1497" s="409"/>
      <c r="S1497" s="44"/>
      <c r="T1497" s="44"/>
      <c r="U1497" s="44"/>
      <c r="V1497" s="44"/>
      <c r="W1497" s="44"/>
      <c r="X1497" s="44"/>
      <c r="Y1497" s="44"/>
      <c r="Z1497" s="44"/>
      <c r="AA1497" s="44"/>
      <c r="AB1497" s="44"/>
      <c r="AC1497" s="44"/>
      <c r="AD1497" s="44"/>
      <c r="AP1497"/>
      <c r="AQ1497"/>
      <c r="AX1497"/>
    </row>
    <row r="1498" spans="18:50">
      <c r="R1498" s="409"/>
      <c r="S1498" s="44"/>
      <c r="T1498" s="44"/>
      <c r="U1498" s="44"/>
      <c r="V1498" s="44"/>
      <c r="W1498" s="44"/>
      <c r="X1498" s="44"/>
      <c r="Y1498" s="44"/>
      <c r="Z1498" s="44"/>
      <c r="AA1498" s="44"/>
      <c r="AB1498" s="44"/>
      <c r="AC1498" s="44"/>
      <c r="AD1498" s="44"/>
      <c r="AP1498"/>
      <c r="AQ1498"/>
      <c r="AX1498"/>
    </row>
    <row r="1499" spans="18:50">
      <c r="R1499" s="409"/>
      <c r="S1499" s="44"/>
      <c r="T1499" s="44"/>
      <c r="U1499" s="44"/>
      <c r="V1499" s="44"/>
      <c r="W1499" s="44"/>
      <c r="X1499" s="44"/>
      <c r="Y1499" s="44"/>
      <c r="Z1499" s="44"/>
      <c r="AA1499" s="44"/>
      <c r="AB1499" s="44"/>
      <c r="AC1499" s="44"/>
      <c r="AD1499" s="44"/>
      <c r="AP1499"/>
      <c r="AQ1499"/>
      <c r="AX1499"/>
    </row>
    <row r="1500" spans="18:50">
      <c r="R1500" s="409"/>
      <c r="S1500" s="44"/>
      <c r="T1500" s="44"/>
      <c r="U1500" s="44"/>
      <c r="V1500" s="44"/>
      <c r="W1500" s="44"/>
      <c r="X1500" s="44"/>
      <c r="Y1500" s="44"/>
      <c r="Z1500" s="44"/>
      <c r="AA1500" s="44"/>
      <c r="AB1500" s="44"/>
      <c r="AC1500" s="44"/>
      <c r="AD1500" s="44"/>
      <c r="AP1500"/>
      <c r="AQ1500"/>
      <c r="AX1500"/>
    </row>
    <row r="1501" spans="18:50">
      <c r="R1501" s="409"/>
      <c r="S1501" s="44"/>
      <c r="T1501" s="44"/>
      <c r="U1501" s="44"/>
      <c r="V1501" s="44"/>
      <c r="W1501" s="44"/>
      <c r="X1501" s="44"/>
      <c r="Y1501" s="44"/>
      <c r="Z1501" s="44"/>
      <c r="AA1501" s="44"/>
      <c r="AB1501" s="44"/>
      <c r="AC1501" s="44"/>
      <c r="AD1501" s="44"/>
      <c r="AP1501"/>
      <c r="AQ1501"/>
      <c r="AX1501"/>
    </row>
    <row r="1502" spans="18:50">
      <c r="R1502" s="409"/>
      <c r="S1502" s="44"/>
      <c r="T1502" s="44"/>
      <c r="U1502" s="44"/>
      <c r="V1502" s="44"/>
      <c r="W1502" s="44"/>
      <c r="X1502" s="44"/>
      <c r="Y1502" s="44"/>
      <c r="Z1502" s="44"/>
      <c r="AA1502" s="44"/>
      <c r="AB1502" s="44"/>
      <c r="AC1502" s="44"/>
      <c r="AD1502" s="44"/>
      <c r="AP1502"/>
      <c r="AQ1502"/>
      <c r="AX1502"/>
    </row>
    <row r="1503" spans="18:50">
      <c r="R1503" s="409"/>
      <c r="S1503" s="44"/>
      <c r="T1503" s="44"/>
      <c r="U1503" s="44"/>
      <c r="V1503" s="44"/>
      <c r="W1503" s="44"/>
      <c r="X1503" s="44"/>
      <c r="Y1503" s="44"/>
      <c r="Z1503" s="44"/>
      <c r="AA1503" s="44"/>
      <c r="AB1503" s="44"/>
      <c r="AC1503" s="44"/>
      <c r="AD1503" s="44"/>
      <c r="AP1503"/>
      <c r="AQ1503"/>
      <c r="AX1503"/>
    </row>
    <row r="1504" spans="18:50">
      <c r="R1504" s="409"/>
      <c r="S1504" s="44"/>
      <c r="T1504" s="44"/>
      <c r="U1504" s="44"/>
      <c r="V1504" s="44"/>
      <c r="W1504" s="44"/>
      <c r="X1504" s="44"/>
      <c r="Y1504" s="44"/>
      <c r="Z1504" s="44"/>
      <c r="AA1504" s="44"/>
      <c r="AB1504" s="44"/>
      <c r="AC1504" s="44"/>
      <c r="AD1504" s="44"/>
      <c r="AP1504"/>
      <c r="AQ1504"/>
      <c r="AX1504"/>
    </row>
    <row r="1505" spans="18:50">
      <c r="R1505" s="409"/>
      <c r="S1505" s="44"/>
      <c r="T1505" s="44"/>
      <c r="U1505" s="44"/>
      <c r="V1505" s="44"/>
      <c r="W1505" s="44"/>
      <c r="X1505" s="44"/>
      <c r="Y1505" s="44"/>
      <c r="Z1505" s="44"/>
      <c r="AA1505" s="44"/>
      <c r="AB1505" s="44"/>
      <c r="AC1505" s="44"/>
      <c r="AD1505" s="44"/>
      <c r="AP1505"/>
      <c r="AQ1505"/>
      <c r="AX1505"/>
    </row>
    <row r="1506" spans="18:50">
      <c r="R1506" s="409"/>
      <c r="S1506" s="44"/>
      <c r="T1506" s="44"/>
      <c r="U1506" s="44"/>
      <c r="V1506" s="44"/>
      <c r="W1506" s="44"/>
      <c r="X1506" s="44"/>
      <c r="Y1506" s="44"/>
      <c r="Z1506" s="44"/>
      <c r="AA1506" s="44"/>
      <c r="AB1506" s="44"/>
      <c r="AC1506" s="44"/>
      <c r="AD1506" s="44"/>
      <c r="AP1506"/>
      <c r="AQ1506"/>
      <c r="AX1506"/>
    </row>
    <row r="1507" spans="18:50">
      <c r="R1507" s="409"/>
      <c r="S1507" s="44"/>
      <c r="T1507" s="44"/>
      <c r="U1507" s="44"/>
      <c r="V1507" s="44"/>
      <c r="W1507" s="44"/>
      <c r="X1507" s="44"/>
      <c r="Y1507" s="44"/>
      <c r="Z1507" s="44"/>
      <c r="AA1507" s="44"/>
      <c r="AB1507" s="44"/>
      <c r="AC1507" s="44"/>
      <c r="AD1507" s="44"/>
      <c r="AP1507"/>
      <c r="AQ1507"/>
      <c r="AX1507"/>
    </row>
    <row r="1508" spans="18:50">
      <c r="R1508" s="409"/>
      <c r="S1508" s="44"/>
      <c r="T1508" s="44"/>
      <c r="U1508" s="44"/>
      <c r="V1508" s="44"/>
      <c r="W1508" s="44"/>
      <c r="X1508" s="44"/>
      <c r="Y1508" s="44"/>
      <c r="Z1508" s="44"/>
      <c r="AA1508" s="44"/>
      <c r="AB1508" s="44"/>
      <c r="AC1508" s="44"/>
      <c r="AD1508" s="44"/>
      <c r="AP1508"/>
      <c r="AQ1508"/>
      <c r="AX1508"/>
    </row>
    <row r="1509" spans="18:50">
      <c r="R1509" s="409"/>
      <c r="S1509" s="44"/>
      <c r="T1509" s="44"/>
      <c r="U1509" s="44"/>
      <c r="V1509" s="44"/>
      <c r="W1509" s="44"/>
      <c r="X1509" s="44"/>
      <c r="Y1509" s="44"/>
      <c r="Z1509" s="44"/>
      <c r="AA1509" s="44"/>
      <c r="AB1509" s="44"/>
      <c r="AC1509" s="44"/>
      <c r="AD1509" s="44"/>
      <c r="AP1509"/>
      <c r="AQ1509"/>
      <c r="AX1509"/>
    </row>
    <row r="1510" spans="18:50">
      <c r="R1510" s="409"/>
      <c r="S1510" s="44"/>
      <c r="T1510" s="44"/>
      <c r="U1510" s="44"/>
      <c r="V1510" s="44"/>
      <c r="W1510" s="44"/>
      <c r="X1510" s="44"/>
      <c r="Y1510" s="44"/>
      <c r="Z1510" s="44"/>
      <c r="AA1510" s="44"/>
      <c r="AB1510" s="44"/>
      <c r="AC1510" s="44"/>
      <c r="AD1510" s="44"/>
      <c r="AP1510"/>
      <c r="AQ1510"/>
      <c r="AX1510"/>
    </row>
    <row r="1511" spans="18:50">
      <c r="R1511" s="409"/>
      <c r="S1511" s="44"/>
      <c r="T1511" s="44"/>
      <c r="U1511" s="44"/>
      <c r="V1511" s="44"/>
      <c r="W1511" s="44"/>
      <c r="X1511" s="44"/>
      <c r="Y1511" s="44"/>
      <c r="Z1511" s="44"/>
      <c r="AA1511" s="44"/>
      <c r="AB1511" s="44"/>
      <c r="AC1511" s="44"/>
      <c r="AD1511" s="44"/>
      <c r="AP1511"/>
      <c r="AQ1511"/>
      <c r="AX1511"/>
    </row>
    <row r="1512" spans="18:50">
      <c r="R1512" s="409"/>
      <c r="S1512" s="44"/>
      <c r="T1512" s="44"/>
      <c r="U1512" s="44"/>
      <c r="V1512" s="44"/>
      <c r="W1512" s="44"/>
      <c r="X1512" s="44"/>
      <c r="Y1512" s="44"/>
      <c r="Z1512" s="44"/>
      <c r="AA1512" s="44"/>
      <c r="AB1512" s="44"/>
      <c r="AC1512" s="44"/>
      <c r="AD1512" s="44"/>
      <c r="AP1512"/>
      <c r="AQ1512"/>
      <c r="AX1512"/>
    </row>
    <row r="1513" spans="18:50">
      <c r="R1513" s="409"/>
      <c r="S1513" s="44"/>
      <c r="T1513" s="44"/>
      <c r="U1513" s="44"/>
      <c r="V1513" s="44"/>
      <c r="W1513" s="44"/>
      <c r="X1513" s="44"/>
      <c r="Y1513" s="44"/>
      <c r="Z1513" s="44"/>
      <c r="AA1513" s="44"/>
      <c r="AB1513" s="44"/>
      <c r="AC1513" s="44"/>
      <c r="AD1513" s="44"/>
      <c r="AP1513"/>
      <c r="AQ1513"/>
      <c r="AX1513"/>
    </row>
    <row r="1514" spans="18:50">
      <c r="R1514" s="409"/>
      <c r="S1514" s="44"/>
      <c r="T1514" s="44"/>
      <c r="U1514" s="44"/>
      <c r="V1514" s="44"/>
      <c r="W1514" s="44"/>
      <c r="X1514" s="44"/>
      <c r="Y1514" s="44"/>
      <c r="Z1514" s="44"/>
      <c r="AA1514" s="44"/>
      <c r="AB1514" s="44"/>
      <c r="AC1514" s="44"/>
      <c r="AD1514" s="44"/>
      <c r="AP1514"/>
      <c r="AQ1514"/>
      <c r="AX1514"/>
    </row>
    <row r="1515" spans="18:50">
      <c r="R1515" s="409"/>
      <c r="S1515" s="44"/>
      <c r="T1515" s="44"/>
      <c r="U1515" s="44"/>
      <c r="V1515" s="44"/>
      <c r="W1515" s="44"/>
      <c r="X1515" s="44"/>
      <c r="Y1515" s="44"/>
      <c r="Z1515" s="44"/>
      <c r="AA1515" s="44"/>
      <c r="AB1515" s="44"/>
      <c r="AC1515" s="44"/>
      <c r="AD1515" s="44"/>
      <c r="AP1515"/>
      <c r="AQ1515"/>
      <c r="AX1515"/>
    </row>
    <row r="1516" spans="18:50">
      <c r="R1516" s="409"/>
      <c r="S1516" s="44"/>
      <c r="T1516" s="44"/>
      <c r="U1516" s="44"/>
      <c r="V1516" s="44"/>
      <c r="W1516" s="44"/>
      <c r="X1516" s="44"/>
      <c r="Y1516" s="44"/>
      <c r="Z1516" s="44"/>
      <c r="AA1516" s="44"/>
      <c r="AB1516" s="44"/>
      <c r="AC1516" s="44"/>
      <c r="AD1516" s="44"/>
      <c r="AP1516"/>
      <c r="AQ1516"/>
      <c r="AX1516"/>
    </row>
    <row r="1517" spans="18:50">
      <c r="R1517" s="409"/>
      <c r="S1517" s="44"/>
      <c r="T1517" s="44"/>
      <c r="U1517" s="44"/>
      <c r="V1517" s="44"/>
      <c r="W1517" s="44"/>
      <c r="X1517" s="44"/>
      <c r="Y1517" s="44"/>
      <c r="Z1517" s="44"/>
      <c r="AA1517" s="44"/>
      <c r="AB1517" s="44"/>
      <c r="AC1517" s="44"/>
      <c r="AD1517" s="44"/>
      <c r="AP1517"/>
      <c r="AQ1517"/>
      <c r="AX1517"/>
    </row>
    <row r="1518" spans="18:50">
      <c r="R1518" s="409"/>
      <c r="S1518" s="44"/>
      <c r="T1518" s="44"/>
      <c r="U1518" s="44"/>
      <c r="V1518" s="44"/>
      <c r="W1518" s="44"/>
      <c r="X1518" s="44"/>
      <c r="Y1518" s="44"/>
      <c r="Z1518" s="44"/>
      <c r="AA1518" s="44"/>
      <c r="AB1518" s="44"/>
      <c r="AC1518" s="44"/>
      <c r="AD1518" s="44"/>
      <c r="AP1518"/>
      <c r="AQ1518"/>
      <c r="AX1518"/>
    </row>
    <row r="1519" spans="18:50">
      <c r="R1519" s="409"/>
      <c r="S1519" s="44"/>
      <c r="T1519" s="44"/>
      <c r="U1519" s="44"/>
      <c r="V1519" s="44"/>
      <c r="W1519" s="44"/>
      <c r="X1519" s="44"/>
      <c r="Y1519" s="44"/>
      <c r="Z1519" s="44"/>
      <c r="AA1519" s="44"/>
      <c r="AB1519" s="44"/>
      <c r="AC1519" s="44"/>
      <c r="AD1519" s="44"/>
      <c r="AP1519"/>
      <c r="AQ1519"/>
      <c r="AX1519"/>
    </row>
    <row r="1520" spans="18:50">
      <c r="R1520" s="409"/>
      <c r="S1520" s="44"/>
      <c r="T1520" s="44"/>
      <c r="U1520" s="44"/>
      <c r="V1520" s="44"/>
      <c r="W1520" s="44"/>
      <c r="X1520" s="44"/>
      <c r="Y1520" s="44"/>
      <c r="Z1520" s="44"/>
      <c r="AA1520" s="44"/>
      <c r="AB1520" s="44"/>
      <c r="AC1520" s="44"/>
      <c r="AD1520" s="44"/>
      <c r="AP1520"/>
      <c r="AQ1520"/>
      <c r="AX1520"/>
    </row>
    <row r="1521" spans="18:50">
      <c r="R1521" s="409"/>
      <c r="S1521" s="44"/>
      <c r="T1521" s="44"/>
      <c r="U1521" s="44"/>
      <c r="V1521" s="44"/>
      <c r="W1521" s="44"/>
      <c r="X1521" s="44"/>
      <c r="Y1521" s="44"/>
      <c r="Z1521" s="44"/>
      <c r="AA1521" s="44"/>
      <c r="AB1521" s="44"/>
      <c r="AC1521" s="44"/>
      <c r="AD1521" s="44"/>
      <c r="AP1521"/>
      <c r="AQ1521"/>
      <c r="AX1521"/>
    </row>
    <row r="1522" spans="18:50">
      <c r="R1522" s="409"/>
      <c r="S1522" s="44"/>
      <c r="T1522" s="44"/>
      <c r="U1522" s="44"/>
      <c r="V1522" s="44"/>
      <c r="W1522" s="44"/>
      <c r="X1522" s="44"/>
      <c r="Y1522" s="44"/>
      <c r="Z1522" s="44"/>
      <c r="AA1522" s="44"/>
      <c r="AB1522" s="44"/>
      <c r="AC1522" s="44"/>
      <c r="AD1522" s="44"/>
      <c r="AP1522"/>
      <c r="AQ1522"/>
      <c r="AX1522"/>
    </row>
    <row r="1523" spans="18:50">
      <c r="R1523" s="409"/>
      <c r="S1523" s="44"/>
      <c r="T1523" s="44"/>
      <c r="U1523" s="44"/>
      <c r="V1523" s="44"/>
      <c r="W1523" s="44"/>
      <c r="X1523" s="44"/>
      <c r="Y1523" s="44"/>
      <c r="Z1523" s="44"/>
      <c r="AA1523" s="44"/>
      <c r="AB1523" s="44"/>
      <c r="AC1523" s="44"/>
      <c r="AD1523" s="44"/>
      <c r="AP1523"/>
      <c r="AQ1523"/>
      <c r="AX1523"/>
    </row>
    <row r="1524" spans="18:50">
      <c r="R1524" s="409"/>
      <c r="S1524" s="44"/>
      <c r="T1524" s="44"/>
      <c r="U1524" s="44"/>
      <c r="V1524" s="44"/>
      <c r="W1524" s="44"/>
      <c r="X1524" s="44"/>
      <c r="Y1524" s="44"/>
      <c r="Z1524" s="44"/>
      <c r="AA1524" s="44"/>
      <c r="AB1524" s="44"/>
      <c r="AC1524" s="44"/>
      <c r="AD1524" s="44"/>
      <c r="AP1524"/>
      <c r="AQ1524"/>
      <c r="AX1524"/>
    </row>
    <row r="1525" spans="18:50">
      <c r="R1525" s="409"/>
      <c r="S1525" s="44"/>
      <c r="T1525" s="44"/>
      <c r="U1525" s="44"/>
      <c r="V1525" s="44"/>
      <c r="W1525" s="44"/>
      <c r="X1525" s="44"/>
      <c r="Y1525" s="44"/>
      <c r="Z1525" s="44"/>
      <c r="AA1525" s="44"/>
      <c r="AB1525" s="44"/>
      <c r="AC1525" s="44"/>
      <c r="AD1525" s="44"/>
      <c r="AP1525"/>
      <c r="AQ1525"/>
      <c r="AX1525"/>
    </row>
    <row r="1526" spans="18:50">
      <c r="R1526" s="409"/>
      <c r="S1526" s="44"/>
      <c r="T1526" s="44"/>
      <c r="U1526" s="44"/>
      <c r="V1526" s="44"/>
      <c r="W1526" s="44"/>
      <c r="X1526" s="44"/>
      <c r="Y1526" s="44"/>
      <c r="Z1526" s="44"/>
      <c r="AA1526" s="44"/>
      <c r="AB1526" s="44"/>
      <c r="AC1526" s="44"/>
      <c r="AD1526" s="44"/>
      <c r="AP1526"/>
      <c r="AQ1526"/>
      <c r="AX1526"/>
    </row>
    <row r="1527" spans="18:50">
      <c r="R1527" s="409"/>
      <c r="S1527" s="44"/>
      <c r="T1527" s="44"/>
      <c r="U1527" s="44"/>
      <c r="V1527" s="44"/>
      <c r="W1527" s="44"/>
      <c r="X1527" s="44"/>
      <c r="Y1527" s="44"/>
      <c r="Z1527" s="44"/>
      <c r="AA1527" s="44"/>
      <c r="AB1527" s="44"/>
      <c r="AC1527" s="44"/>
      <c r="AD1527" s="44"/>
      <c r="AP1527"/>
      <c r="AQ1527"/>
      <c r="AX1527"/>
    </row>
    <row r="1528" spans="18:50">
      <c r="R1528" s="409"/>
      <c r="S1528" s="44"/>
      <c r="T1528" s="44"/>
      <c r="U1528" s="44"/>
      <c r="V1528" s="44"/>
      <c r="W1528" s="44"/>
      <c r="X1528" s="44"/>
      <c r="Y1528" s="44"/>
      <c r="Z1528" s="44"/>
      <c r="AA1528" s="44"/>
      <c r="AB1528" s="44"/>
      <c r="AC1528" s="44"/>
      <c r="AD1528" s="44"/>
      <c r="AP1528"/>
      <c r="AQ1528"/>
      <c r="AX1528"/>
    </row>
    <row r="1529" spans="18:50">
      <c r="R1529" s="409"/>
      <c r="S1529" s="44"/>
      <c r="T1529" s="44"/>
      <c r="U1529" s="44"/>
      <c r="V1529" s="44"/>
      <c r="W1529" s="44"/>
      <c r="X1529" s="44"/>
      <c r="Y1529" s="44"/>
      <c r="Z1529" s="44"/>
      <c r="AA1529" s="44"/>
      <c r="AB1529" s="44"/>
      <c r="AC1529" s="44"/>
      <c r="AD1529" s="44"/>
      <c r="AP1529"/>
      <c r="AQ1529"/>
      <c r="AX1529"/>
    </row>
    <row r="1530" spans="18:50">
      <c r="R1530" s="409"/>
      <c r="S1530" s="44"/>
      <c r="T1530" s="44"/>
      <c r="U1530" s="44"/>
      <c r="V1530" s="44"/>
      <c r="W1530" s="44"/>
      <c r="X1530" s="44"/>
      <c r="Y1530" s="44"/>
      <c r="Z1530" s="44"/>
      <c r="AA1530" s="44"/>
      <c r="AB1530" s="44"/>
      <c r="AC1530" s="44"/>
      <c r="AD1530" s="44"/>
      <c r="AP1530"/>
      <c r="AQ1530"/>
      <c r="AX1530"/>
    </row>
    <row r="1531" spans="18:50">
      <c r="R1531" s="409"/>
      <c r="S1531" s="44"/>
      <c r="T1531" s="44"/>
      <c r="U1531" s="44"/>
      <c r="V1531" s="44"/>
      <c r="W1531" s="44"/>
      <c r="X1531" s="44"/>
      <c r="Y1531" s="44"/>
      <c r="Z1531" s="44"/>
      <c r="AA1531" s="44"/>
      <c r="AB1531" s="44"/>
      <c r="AC1531" s="44"/>
      <c r="AD1531" s="44"/>
      <c r="AP1531"/>
      <c r="AQ1531"/>
      <c r="AX1531"/>
    </row>
    <row r="1532" spans="18:50">
      <c r="R1532" s="409"/>
      <c r="S1532" s="44"/>
      <c r="T1532" s="44"/>
      <c r="U1532" s="44"/>
      <c r="V1532" s="44"/>
      <c r="W1532" s="44"/>
      <c r="X1532" s="44"/>
      <c r="Y1532" s="44"/>
      <c r="Z1532" s="44"/>
      <c r="AA1532" s="44"/>
      <c r="AB1532" s="44"/>
      <c r="AC1532" s="44"/>
      <c r="AD1532" s="44"/>
      <c r="AP1532"/>
      <c r="AQ1532"/>
      <c r="AX1532"/>
    </row>
    <row r="1533" spans="18:50">
      <c r="R1533" s="409"/>
      <c r="S1533" s="44"/>
      <c r="T1533" s="44"/>
      <c r="U1533" s="44"/>
      <c r="V1533" s="44"/>
      <c r="W1533" s="44"/>
      <c r="X1533" s="44"/>
      <c r="Y1533" s="44"/>
      <c r="Z1533" s="44"/>
      <c r="AA1533" s="44"/>
      <c r="AB1533" s="44"/>
      <c r="AC1533" s="44"/>
      <c r="AD1533" s="44"/>
      <c r="AP1533"/>
      <c r="AQ1533"/>
      <c r="AX1533"/>
    </row>
    <row r="1534" spans="18:50">
      <c r="R1534" s="409"/>
      <c r="S1534" s="44"/>
      <c r="T1534" s="44"/>
      <c r="U1534" s="44"/>
      <c r="V1534" s="44"/>
      <c r="W1534" s="44"/>
      <c r="X1534" s="44"/>
      <c r="Y1534" s="44"/>
      <c r="Z1534" s="44"/>
      <c r="AA1534" s="44"/>
      <c r="AB1534" s="44"/>
      <c r="AC1534" s="44"/>
      <c r="AD1534" s="44"/>
      <c r="AP1534"/>
      <c r="AQ1534"/>
      <c r="AX1534"/>
    </row>
    <row r="1535" spans="18:50">
      <c r="R1535" s="409"/>
      <c r="S1535" s="44"/>
      <c r="T1535" s="44"/>
      <c r="U1535" s="44"/>
      <c r="V1535" s="44"/>
      <c r="W1535" s="44"/>
      <c r="X1535" s="44"/>
      <c r="Y1535" s="44"/>
      <c r="Z1535" s="44"/>
      <c r="AA1535" s="44"/>
      <c r="AB1535" s="44"/>
      <c r="AC1535" s="44"/>
      <c r="AD1535" s="44"/>
      <c r="AP1535"/>
      <c r="AQ1535"/>
      <c r="AX1535"/>
    </row>
    <row r="1536" spans="18:50">
      <c r="R1536" s="409"/>
      <c r="S1536" s="44"/>
      <c r="T1536" s="44"/>
      <c r="U1536" s="44"/>
      <c r="V1536" s="44"/>
      <c r="W1536" s="44"/>
      <c r="X1536" s="44"/>
      <c r="Y1536" s="44"/>
      <c r="Z1536" s="44"/>
      <c r="AA1536" s="44"/>
      <c r="AB1536" s="44"/>
      <c r="AC1536" s="44"/>
      <c r="AD1536" s="44"/>
      <c r="AP1536"/>
      <c r="AQ1536"/>
      <c r="AX1536"/>
    </row>
    <row r="1537" spans="18:50">
      <c r="R1537" s="409"/>
      <c r="S1537" s="44"/>
      <c r="T1537" s="44"/>
      <c r="U1537" s="44"/>
      <c r="V1537" s="44"/>
      <c r="W1537" s="44"/>
      <c r="X1537" s="44"/>
      <c r="Y1537" s="44"/>
      <c r="Z1537" s="44"/>
      <c r="AA1537" s="44"/>
      <c r="AB1537" s="44"/>
      <c r="AC1537" s="44"/>
      <c r="AD1537" s="44"/>
      <c r="AP1537"/>
      <c r="AQ1537"/>
      <c r="AX1537"/>
    </row>
    <row r="1538" spans="18:50">
      <c r="R1538" s="409"/>
      <c r="S1538" s="44"/>
      <c r="T1538" s="44"/>
      <c r="U1538" s="44"/>
      <c r="V1538" s="44"/>
      <c r="W1538" s="44"/>
      <c r="X1538" s="44"/>
      <c r="Y1538" s="44"/>
      <c r="Z1538" s="44"/>
      <c r="AA1538" s="44"/>
      <c r="AB1538" s="44"/>
      <c r="AC1538" s="44"/>
      <c r="AD1538" s="44"/>
      <c r="AP1538"/>
      <c r="AQ1538"/>
      <c r="AX1538"/>
    </row>
    <row r="1539" spans="18:50">
      <c r="R1539" s="409"/>
      <c r="S1539" s="44"/>
      <c r="T1539" s="44"/>
      <c r="U1539" s="44"/>
      <c r="V1539" s="44"/>
      <c r="W1539" s="44"/>
      <c r="X1539" s="44"/>
      <c r="Y1539" s="44"/>
      <c r="Z1539" s="44"/>
      <c r="AA1539" s="44"/>
      <c r="AB1539" s="44"/>
      <c r="AC1539" s="44"/>
      <c r="AD1539" s="44"/>
      <c r="AP1539"/>
      <c r="AQ1539"/>
      <c r="AX1539"/>
    </row>
    <row r="1540" spans="18:50">
      <c r="R1540" s="409"/>
      <c r="S1540" s="44"/>
      <c r="T1540" s="44"/>
      <c r="U1540" s="44"/>
      <c r="V1540" s="44"/>
      <c r="W1540" s="44"/>
      <c r="X1540" s="44"/>
      <c r="Y1540" s="44"/>
      <c r="Z1540" s="44"/>
      <c r="AA1540" s="44"/>
      <c r="AB1540" s="44"/>
      <c r="AC1540" s="44"/>
      <c r="AD1540" s="44"/>
      <c r="AP1540"/>
      <c r="AQ1540"/>
      <c r="AX1540"/>
    </row>
    <row r="1541" spans="18:50">
      <c r="R1541" s="409"/>
      <c r="S1541" s="44"/>
      <c r="T1541" s="44"/>
      <c r="U1541" s="44"/>
      <c r="V1541" s="44"/>
      <c r="W1541" s="44"/>
      <c r="X1541" s="44"/>
      <c r="Y1541" s="44"/>
      <c r="Z1541" s="44"/>
      <c r="AA1541" s="44"/>
      <c r="AB1541" s="44"/>
      <c r="AC1541" s="44"/>
      <c r="AD1541" s="44"/>
      <c r="AP1541"/>
      <c r="AQ1541"/>
      <c r="AX1541"/>
    </row>
    <row r="1542" spans="18:50">
      <c r="R1542" s="409"/>
      <c r="S1542" s="44"/>
      <c r="T1542" s="44"/>
      <c r="U1542" s="44"/>
      <c r="V1542" s="44"/>
      <c r="W1542" s="44"/>
      <c r="X1542" s="44"/>
      <c r="Y1542" s="44"/>
      <c r="Z1542" s="44"/>
      <c r="AA1542" s="44"/>
      <c r="AB1542" s="44"/>
      <c r="AC1542" s="44"/>
      <c r="AD1542" s="44"/>
      <c r="AP1542"/>
      <c r="AQ1542"/>
      <c r="AX1542"/>
    </row>
    <row r="1543" spans="18:50">
      <c r="R1543" s="409"/>
      <c r="S1543" s="44"/>
      <c r="T1543" s="44"/>
      <c r="U1543" s="44"/>
      <c r="V1543" s="44"/>
      <c r="W1543" s="44"/>
      <c r="X1543" s="44"/>
      <c r="Y1543" s="44"/>
      <c r="Z1543" s="44"/>
      <c r="AA1543" s="44"/>
      <c r="AB1543" s="44"/>
      <c r="AC1543" s="44"/>
      <c r="AD1543" s="44"/>
      <c r="AP1543"/>
      <c r="AQ1543"/>
      <c r="AX1543"/>
    </row>
    <row r="1544" spans="18:50">
      <c r="R1544" s="409"/>
      <c r="S1544" s="44"/>
      <c r="T1544" s="44"/>
      <c r="U1544" s="44"/>
      <c r="V1544" s="44"/>
      <c r="W1544" s="44"/>
      <c r="X1544" s="44"/>
      <c r="Y1544" s="44"/>
      <c r="Z1544" s="44"/>
      <c r="AA1544" s="44"/>
      <c r="AB1544" s="44"/>
      <c r="AC1544" s="44"/>
      <c r="AD1544" s="44"/>
      <c r="AP1544"/>
      <c r="AQ1544"/>
      <c r="AX1544"/>
    </row>
    <row r="1545" spans="18:50">
      <c r="R1545" s="409"/>
      <c r="S1545" s="44"/>
      <c r="T1545" s="44"/>
      <c r="U1545" s="44"/>
      <c r="V1545" s="44"/>
      <c r="W1545" s="44"/>
      <c r="X1545" s="44"/>
      <c r="Y1545" s="44"/>
      <c r="Z1545" s="44"/>
      <c r="AA1545" s="44"/>
      <c r="AB1545" s="44"/>
      <c r="AC1545" s="44"/>
      <c r="AD1545" s="44"/>
      <c r="AP1545"/>
      <c r="AQ1545"/>
      <c r="AX1545"/>
    </row>
    <row r="1546" spans="18:50">
      <c r="R1546" s="409"/>
      <c r="S1546" s="44"/>
      <c r="T1546" s="44"/>
      <c r="U1546" s="44"/>
      <c r="V1546" s="44"/>
      <c r="W1546" s="44"/>
      <c r="X1546" s="44"/>
      <c r="Y1546" s="44"/>
      <c r="Z1546" s="44"/>
      <c r="AA1546" s="44"/>
      <c r="AB1546" s="44"/>
      <c r="AC1546" s="44"/>
      <c r="AD1546" s="44"/>
      <c r="AP1546"/>
      <c r="AQ1546"/>
      <c r="AX1546"/>
    </row>
    <row r="1547" spans="18:50">
      <c r="R1547" s="409"/>
      <c r="S1547" s="44"/>
      <c r="T1547" s="44"/>
      <c r="U1547" s="44"/>
      <c r="V1547" s="44"/>
      <c r="W1547" s="44"/>
      <c r="X1547" s="44"/>
      <c r="Y1547" s="44"/>
      <c r="Z1547" s="44"/>
      <c r="AA1547" s="44"/>
      <c r="AB1547" s="44"/>
      <c r="AC1547" s="44"/>
      <c r="AD1547" s="44"/>
      <c r="AP1547"/>
      <c r="AQ1547"/>
      <c r="AX1547"/>
    </row>
    <row r="1548" spans="18:50">
      <c r="R1548" s="409"/>
      <c r="S1548" s="44"/>
      <c r="T1548" s="44"/>
      <c r="U1548" s="44"/>
      <c r="V1548" s="44"/>
      <c r="W1548" s="44"/>
      <c r="X1548" s="44"/>
      <c r="Y1548" s="44"/>
      <c r="Z1548" s="44"/>
      <c r="AA1548" s="44"/>
      <c r="AB1548" s="44"/>
      <c r="AC1548" s="44"/>
      <c r="AD1548" s="44"/>
      <c r="AP1548"/>
      <c r="AQ1548"/>
      <c r="AX1548"/>
    </row>
    <row r="1549" spans="18:50">
      <c r="R1549" s="409"/>
      <c r="S1549" s="44"/>
      <c r="T1549" s="44"/>
      <c r="U1549" s="44"/>
      <c r="V1549" s="44"/>
      <c r="W1549" s="44"/>
      <c r="X1549" s="44"/>
      <c r="Y1549" s="44"/>
      <c r="Z1549" s="44"/>
      <c r="AA1549" s="44"/>
      <c r="AB1549" s="44"/>
      <c r="AC1549" s="44"/>
      <c r="AD1549" s="44"/>
      <c r="AP1549"/>
      <c r="AQ1549"/>
      <c r="AX1549"/>
    </row>
    <row r="1550" spans="18:50">
      <c r="R1550" s="409"/>
      <c r="S1550" s="44"/>
      <c r="T1550" s="44"/>
      <c r="U1550" s="44"/>
      <c r="V1550" s="44"/>
      <c r="W1550" s="44"/>
      <c r="X1550" s="44"/>
      <c r="Y1550" s="44"/>
      <c r="Z1550" s="44"/>
      <c r="AA1550" s="44"/>
      <c r="AB1550" s="44"/>
      <c r="AC1550" s="44"/>
      <c r="AD1550" s="44"/>
      <c r="AP1550"/>
      <c r="AQ1550"/>
      <c r="AX1550"/>
    </row>
    <row r="1551" spans="18:50">
      <c r="R1551" s="409"/>
      <c r="S1551" s="44"/>
      <c r="T1551" s="44"/>
      <c r="U1551" s="44"/>
      <c r="V1551" s="44"/>
      <c r="W1551" s="44"/>
      <c r="X1551" s="44"/>
      <c r="Y1551" s="44"/>
      <c r="Z1551" s="44"/>
      <c r="AA1551" s="44"/>
      <c r="AB1551" s="44"/>
      <c r="AC1551" s="44"/>
      <c r="AD1551" s="44"/>
      <c r="AP1551"/>
      <c r="AQ1551"/>
      <c r="AX1551"/>
    </row>
    <row r="1552" spans="18:50">
      <c r="R1552" s="409"/>
      <c r="S1552" s="44"/>
      <c r="T1552" s="44"/>
      <c r="U1552" s="44"/>
      <c r="V1552" s="44"/>
      <c r="W1552" s="44"/>
      <c r="X1552" s="44"/>
      <c r="Y1552" s="44"/>
      <c r="Z1552" s="44"/>
      <c r="AA1552" s="44"/>
      <c r="AB1552" s="44"/>
      <c r="AC1552" s="44"/>
      <c r="AD1552" s="44"/>
      <c r="AP1552"/>
      <c r="AQ1552"/>
      <c r="AX1552"/>
    </row>
    <row r="1553" spans="18:50">
      <c r="R1553" s="409"/>
      <c r="S1553" s="44"/>
      <c r="T1553" s="44"/>
      <c r="U1553" s="44"/>
      <c r="V1553" s="44"/>
      <c r="W1553" s="44"/>
      <c r="X1553" s="44"/>
      <c r="Y1553" s="44"/>
      <c r="Z1553" s="44"/>
      <c r="AA1553" s="44"/>
      <c r="AB1553" s="44"/>
      <c r="AC1553" s="44"/>
      <c r="AD1553" s="44"/>
      <c r="AP1553"/>
      <c r="AQ1553"/>
      <c r="AX1553"/>
    </row>
    <row r="1554" spans="18:50">
      <c r="R1554" s="409"/>
      <c r="S1554" s="44"/>
      <c r="T1554" s="44"/>
      <c r="U1554" s="44"/>
      <c r="V1554" s="44"/>
      <c r="W1554" s="44"/>
      <c r="X1554" s="44"/>
      <c r="Y1554" s="44"/>
      <c r="Z1554" s="44"/>
      <c r="AA1554" s="44"/>
      <c r="AB1554" s="44"/>
      <c r="AC1554" s="44"/>
      <c r="AD1554" s="44"/>
      <c r="AP1554"/>
      <c r="AQ1554"/>
      <c r="AX1554"/>
    </row>
    <row r="1555" spans="18:50">
      <c r="R1555" s="409"/>
      <c r="S1555" s="44"/>
      <c r="T1555" s="44"/>
      <c r="U1555" s="44"/>
      <c r="V1555" s="44"/>
      <c r="W1555" s="44"/>
      <c r="X1555" s="44"/>
      <c r="Y1555" s="44"/>
      <c r="Z1555" s="44"/>
      <c r="AA1555" s="44"/>
      <c r="AB1555" s="44"/>
      <c r="AC1555" s="44"/>
      <c r="AD1555" s="44"/>
      <c r="AP1555"/>
      <c r="AQ1555"/>
      <c r="AX1555"/>
    </row>
    <row r="1556" spans="18:50">
      <c r="R1556" s="409"/>
      <c r="S1556" s="44"/>
      <c r="T1556" s="44"/>
      <c r="U1556" s="44"/>
      <c r="V1556" s="44"/>
      <c r="W1556" s="44"/>
      <c r="X1556" s="44"/>
      <c r="Y1556" s="44"/>
      <c r="Z1556" s="44"/>
      <c r="AA1556" s="44"/>
      <c r="AB1556" s="44"/>
      <c r="AC1556" s="44"/>
      <c r="AD1556" s="44"/>
      <c r="AP1556"/>
      <c r="AQ1556"/>
      <c r="AX1556"/>
    </row>
    <row r="1557" spans="18:50">
      <c r="R1557" s="409"/>
      <c r="S1557" s="44"/>
      <c r="T1557" s="44"/>
      <c r="U1557" s="44"/>
      <c r="V1557" s="44"/>
      <c r="W1557" s="44"/>
      <c r="X1557" s="44"/>
      <c r="Y1557" s="44"/>
      <c r="Z1557" s="44"/>
      <c r="AA1557" s="44"/>
      <c r="AB1557" s="44"/>
      <c r="AC1557" s="44"/>
      <c r="AD1557" s="44"/>
      <c r="AP1557"/>
      <c r="AQ1557"/>
      <c r="AX1557"/>
    </row>
    <row r="1558" spans="18:50">
      <c r="R1558" s="409"/>
      <c r="S1558" s="44"/>
      <c r="T1558" s="44"/>
      <c r="U1558" s="44"/>
      <c r="V1558" s="44"/>
      <c r="W1558" s="44"/>
      <c r="X1558" s="44"/>
      <c r="Y1558" s="44"/>
      <c r="Z1558" s="44"/>
      <c r="AA1558" s="44"/>
      <c r="AB1558" s="44"/>
      <c r="AC1558" s="44"/>
      <c r="AD1558" s="44"/>
      <c r="AP1558"/>
      <c r="AQ1558"/>
      <c r="AX1558"/>
    </row>
    <row r="1559" spans="18:50">
      <c r="R1559" s="409"/>
      <c r="S1559" s="44"/>
      <c r="T1559" s="44"/>
      <c r="U1559" s="44"/>
      <c r="V1559" s="44"/>
      <c r="W1559" s="44"/>
      <c r="X1559" s="44"/>
      <c r="Y1559" s="44"/>
      <c r="Z1559" s="44"/>
      <c r="AA1559" s="44"/>
      <c r="AB1559" s="44"/>
      <c r="AC1559" s="44"/>
      <c r="AD1559" s="44"/>
      <c r="AP1559"/>
      <c r="AQ1559"/>
      <c r="AX1559"/>
    </row>
    <row r="1560" spans="18:50">
      <c r="R1560" s="409"/>
      <c r="S1560" s="44"/>
      <c r="T1560" s="44"/>
      <c r="U1560" s="44"/>
      <c r="V1560" s="44"/>
      <c r="W1560" s="44"/>
      <c r="X1560" s="44"/>
      <c r="Y1560" s="44"/>
      <c r="Z1560" s="44"/>
      <c r="AA1560" s="44"/>
      <c r="AB1560" s="44"/>
      <c r="AC1560" s="44"/>
      <c r="AD1560" s="44"/>
      <c r="AP1560"/>
      <c r="AQ1560"/>
      <c r="AX1560"/>
    </row>
    <row r="1561" spans="18:50">
      <c r="R1561" s="409"/>
      <c r="S1561" s="44"/>
      <c r="T1561" s="44"/>
      <c r="U1561" s="44"/>
      <c r="V1561" s="44"/>
      <c r="W1561" s="44"/>
      <c r="X1561" s="44"/>
      <c r="Y1561" s="44"/>
      <c r="Z1561" s="44"/>
      <c r="AA1561" s="44"/>
      <c r="AB1561" s="44"/>
      <c r="AC1561" s="44"/>
      <c r="AD1561" s="44"/>
      <c r="AP1561"/>
      <c r="AQ1561"/>
      <c r="AX1561"/>
    </row>
    <row r="1562" spans="18:50">
      <c r="R1562" s="409"/>
      <c r="S1562" s="44"/>
      <c r="T1562" s="44"/>
      <c r="U1562" s="44"/>
      <c r="V1562" s="44"/>
      <c r="W1562" s="44"/>
      <c r="X1562" s="44"/>
      <c r="Y1562" s="44"/>
      <c r="Z1562" s="44"/>
      <c r="AA1562" s="44"/>
      <c r="AB1562" s="44"/>
      <c r="AC1562" s="44"/>
      <c r="AD1562" s="44"/>
      <c r="AP1562"/>
      <c r="AQ1562"/>
      <c r="AX1562"/>
    </row>
    <row r="1563" spans="18:50">
      <c r="R1563" s="409"/>
      <c r="S1563" s="44"/>
      <c r="T1563" s="44"/>
      <c r="U1563" s="44"/>
      <c r="V1563" s="44"/>
      <c r="W1563" s="44"/>
      <c r="X1563" s="44"/>
      <c r="Y1563" s="44"/>
      <c r="Z1563" s="44"/>
      <c r="AA1563" s="44"/>
      <c r="AB1563" s="44"/>
      <c r="AC1563" s="44"/>
      <c r="AD1563" s="44"/>
      <c r="AP1563"/>
      <c r="AQ1563"/>
      <c r="AX1563"/>
    </row>
    <row r="1564" spans="18:50">
      <c r="R1564" s="409"/>
      <c r="S1564" s="44"/>
      <c r="T1564" s="44"/>
      <c r="U1564" s="44"/>
      <c r="V1564" s="44"/>
      <c r="W1564" s="44"/>
      <c r="X1564" s="44"/>
      <c r="Y1564" s="44"/>
      <c r="Z1564" s="44"/>
      <c r="AA1564" s="44"/>
      <c r="AB1564" s="44"/>
      <c r="AC1564" s="44"/>
      <c r="AD1564" s="44"/>
      <c r="AP1564"/>
      <c r="AQ1564"/>
      <c r="AX1564"/>
    </row>
    <row r="1565" spans="18:50">
      <c r="R1565" s="409"/>
      <c r="S1565" s="44"/>
      <c r="T1565" s="44"/>
      <c r="U1565" s="44"/>
      <c r="V1565" s="44"/>
      <c r="W1565" s="44"/>
      <c r="X1565" s="44"/>
      <c r="Y1565" s="44"/>
      <c r="Z1565" s="44"/>
      <c r="AA1565" s="44"/>
      <c r="AB1565" s="44"/>
      <c r="AC1565" s="44"/>
      <c r="AD1565" s="44"/>
      <c r="AP1565"/>
      <c r="AQ1565"/>
      <c r="AX1565"/>
    </row>
    <row r="1566" spans="18:50">
      <c r="R1566" s="409"/>
      <c r="S1566" s="44"/>
      <c r="T1566" s="44"/>
      <c r="U1566" s="44"/>
      <c r="V1566" s="44"/>
      <c r="W1566" s="44"/>
      <c r="X1566" s="44"/>
      <c r="Y1566" s="44"/>
      <c r="Z1566" s="44"/>
      <c r="AA1566" s="44"/>
      <c r="AB1566" s="44"/>
      <c r="AC1566" s="44"/>
      <c r="AD1566" s="44"/>
      <c r="AP1566"/>
      <c r="AQ1566"/>
      <c r="AX1566"/>
    </row>
    <row r="1567" spans="18:50">
      <c r="R1567" s="409"/>
      <c r="S1567" s="44"/>
      <c r="T1567" s="44"/>
      <c r="U1567" s="44"/>
      <c r="V1567" s="44"/>
      <c r="W1567" s="44"/>
      <c r="X1567" s="44"/>
      <c r="Y1567" s="44"/>
      <c r="Z1567" s="44"/>
      <c r="AA1567" s="44"/>
      <c r="AB1567" s="44"/>
      <c r="AC1567" s="44"/>
      <c r="AD1567" s="44"/>
      <c r="AP1567"/>
      <c r="AQ1567"/>
      <c r="AX1567"/>
    </row>
    <row r="1568" spans="18:50">
      <c r="R1568" s="409"/>
      <c r="S1568" s="44"/>
      <c r="T1568" s="44"/>
      <c r="U1568" s="44"/>
      <c r="V1568" s="44"/>
      <c r="W1568" s="44"/>
      <c r="X1568" s="44"/>
      <c r="Y1568" s="44"/>
      <c r="Z1568" s="44"/>
      <c r="AA1568" s="44"/>
      <c r="AB1568" s="44"/>
      <c r="AC1568" s="44"/>
      <c r="AD1568" s="44"/>
      <c r="AP1568"/>
      <c r="AQ1568"/>
      <c r="AX1568"/>
    </row>
    <row r="1569" spans="18:50">
      <c r="R1569" s="409"/>
      <c r="S1569" s="44"/>
      <c r="T1569" s="44"/>
      <c r="U1569" s="44"/>
      <c r="V1569" s="44"/>
      <c r="W1569" s="44"/>
      <c r="X1569" s="44"/>
      <c r="Y1569" s="44"/>
      <c r="Z1569" s="44"/>
      <c r="AA1569" s="44"/>
      <c r="AB1569" s="44"/>
      <c r="AC1569" s="44"/>
      <c r="AD1569" s="44"/>
      <c r="AP1569"/>
      <c r="AQ1569"/>
      <c r="AX1569"/>
    </row>
    <row r="1570" spans="18:50">
      <c r="R1570" s="409"/>
      <c r="S1570" s="44"/>
      <c r="T1570" s="44"/>
      <c r="U1570" s="44"/>
      <c r="V1570" s="44"/>
      <c r="W1570" s="44"/>
      <c r="X1570" s="44"/>
      <c r="Y1570" s="44"/>
      <c r="Z1570" s="44"/>
      <c r="AA1570" s="44"/>
      <c r="AB1570" s="44"/>
      <c r="AC1570" s="44"/>
      <c r="AD1570" s="44"/>
      <c r="AP1570"/>
      <c r="AQ1570"/>
      <c r="AX1570"/>
    </row>
    <row r="1571" spans="18:50">
      <c r="R1571" s="409"/>
      <c r="S1571" s="44"/>
      <c r="T1571" s="44"/>
      <c r="U1571" s="44"/>
      <c r="V1571" s="44"/>
      <c r="W1571" s="44"/>
      <c r="X1571" s="44"/>
      <c r="Y1571" s="44"/>
      <c r="Z1571" s="44"/>
      <c r="AA1571" s="44"/>
      <c r="AB1571" s="44"/>
      <c r="AC1571" s="44"/>
      <c r="AD1571" s="44"/>
      <c r="AP1571"/>
      <c r="AQ1571"/>
      <c r="AX1571"/>
    </row>
    <row r="1572" spans="18:50">
      <c r="R1572" s="409"/>
      <c r="S1572" s="44"/>
      <c r="T1572" s="44"/>
      <c r="U1572" s="44"/>
      <c r="V1572" s="44"/>
      <c r="W1572" s="44"/>
      <c r="X1572" s="44"/>
      <c r="Y1572" s="44"/>
      <c r="Z1572" s="44"/>
      <c r="AA1572" s="44"/>
      <c r="AB1572" s="44"/>
      <c r="AC1572" s="44"/>
      <c r="AD1572" s="44"/>
      <c r="AP1572"/>
      <c r="AQ1572"/>
      <c r="AX1572"/>
    </row>
    <row r="1573" spans="18:50">
      <c r="R1573" s="409"/>
      <c r="S1573" s="44"/>
      <c r="T1573" s="44"/>
      <c r="U1573" s="44"/>
      <c r="V1573" s="44"/>
      <c r="W1573" s="44"/>
      <c r="X1573" s="44"/>
      <c r="Y1573" s="44"/>
      <c r="Z1573" s="44"/>
      <c r="AA1573" s="44"/>
      <c r="AB1573" s="44"/>
      <c r="AC1573" s="44"/>
      <c r="AD1573" s="44"/>
      <c r="AP1573"/>
      <c r="AQ1573"/>
      <c r="AX1573"/>
    </row>
    <row r="1574" spans="18:50">
      <c r="R1574" s="409"/>
      <c r="S1574" s="44"/>
      <c r="T1574" s="44"/>
      <c r="U1574" s="44"/>
      <c r="V1574" s="44"/>
      <c r="W1574" s="44"/>
      <c r="X1574" s="44"/>
      <c r="Y1574" s="44"/>
      <c r="Z1574" s="44"/>
      <c r="AA1574" s="44"/>
      <c r="AB1574" s="44"/>
      <c r="AC1574" s="44"/>
      <c r="AD1574" s="44"/>
      <c r="AP1574"/>
      <c r="AQ1574"/>
      <c r="AX1574"/>
    </row>
    <row r="1575" spans="18:50">
      <c r="R1575" s="409"/>
      <c r="S1575" s="44"/>
      <c r="T1575" s="44"/>
      <c r="U1575" s="44"/>
      <c r="V1575" s="44"/>
      <c r="W1575" s="44"/>
      <c r="X1575" s="44"/>
      <c r="Y1575" s="44"/>
      <c r="Z1575" s="44"/>
      <c r="AA1575" s="44"/>
      <c r="AB1575" s="44"/>
      <c r="AC1575" s="44"/>
      <c r="AD1575" s="44"/>
      <c r="AP1575"/>
      <c r="AQ1575"/>
      <c r="AX1575"/>
    </row>
    <row r="1576" spans="18:50">
      <c r="R1576" s="409"/>
      <c r="S1576" s="44"/>
      <c r="T1576" s="44"/>
      <c r="U1576" s="44"/>
      <c r="V1576" s="44"/>
      <c r="W1576" s="44"/>
      <c r="X1576" s="44"/>
      <c r="Y1576" s="44"/>
      <c r="Z1576" s="44"/>
      <c r="AA1576" s="44"/>
      <c r="AB1576" s="44"/>
      <c r="AC1576" s="44"/>
      <c r="AD1576" s="44"/>
      <c r="AP1576"/>
      <c r="AQ1576"/>
      <c r="AX1576"/>
    </row>
    <row r="1577" spans="18:50">
      <c r="R1577" s="409"/>
      <c r="S1577" s="44"/>
      <c r="T1577" s="44"/>
      <c r="U1577" s="44"/>
      <c r="V1577" s="44"/>
      <c r="W1577" s="44"/>
      <c r="X1577" s="44"/>
      <c r="Y1577" s="44"/>
      <c r="Z1577" s="44"/>
      <c r="AA1577" s="44"/>
      <c r="AB1577" s="44"/>
      <c r="AC1577" s="44"/>
      <c r="AD1577" s="44"/>
      <c r="AP1577"/>
      <c r="AQ1577"/>
      <c r="AX1577"/>
    </row>
    <row r="1578" spans="18:50">
      <c r="R1578" s="409"/>
      <c r="S1578" s="44"/>
      <c r="T1578" s="44"/>
      <c r="U1578" s="44"/>
      <c r="V1578" s="44"/>
      <c r="W1578" s="44"/>
      <c r="X1578" s="44"/>
      <c r="Y1578" s="44"/>
      <c r="Z1578" s="44"/>
      <c r="AA1578" s="44"/>
      <c r="AB1578" s="44"/>
      <c r="AC1578" s="44"/>
      <c r="AD1578" s="44"/>
      <c r="AP1578"/>
      <c r="AQ1578"/>
      <c r="AX1578"/>
    </row>
    <row r="1579" spans="18:50">
      <c r="R1579" s="409"/>
      <c r="S1579" s="44"/>
      <c r="T1579" s="44"/>
      <c r="U1579" s="44"/>
      <c r="V1579" s="44"/>
      <c r="W1579" s="44"/>
      <c r="X1579" s="44"/>
      <c r="Y1579" s="44"/>
      <c r="Z1579" s="44"/>
      <c r="AA1579" s="44"/>
      <c r="AB1579" s="44"/>
      <c r="AC1579" s="44"/>
      <c r="AD1579" s="44"/>
      <c r="AP1579"/>
      <c r="AQ1579"/>
      <c r="AX1579"/>
    </row>
    <row r="1580" spans="18:50">
      <c r="R1580" s="409"/>
      <c r="S1580" s="44"/>
      <c r="T1580" s="44"/>
      <c r="U1580" s="44"/>
      <c r="V1580" s="44"/>
      <c r="W1580" s="44"/>
      <c r="X1580" s="44"/>
      <c r="Y1580" s="44"/>
      <c r="Z1580" s="44"/>
      <c r="AA1580" s="44"/>
      <c r="AB1580" s="44"/>
      <c r="AC1580" s="44"/>
      <c r="AD1580" s="44"/>
      <c r="AP1580"/>
      <c r="AQ1580"/>
      <c r="AX1580"/>
    </row>
    <row r="1581" spans="18:50">
      <c r="R1581" s="409"/>
      <c r="S1581" s="44"/>
      <c r="T1581" s="44"/>
      <c r="U1581" s="44"/>
      <c r="V1581" s="44"/>
      <c r="W1581" s="44"/>
      <c r="X1581" s="44"/>
      <c r="Y1581" s="44"/>
      <c r="Z1581" s="44"/>
      <c r="AA1581" s="44"/>
      <c r="AB1581" s="44"/>
      <c r="AC1581" s="44"/>
      <c r="AD1581" s="44"/>
      <c r="AP1581"/>
      <c r="AQ1581"/>
      <c r="AX1581"/>
    </row>
    <row r="1582" spans="18:50">
      <c r="R1582" s="409"/>
      <c r="S1582" s="44"/>
      <c r="T1582" s="44"/>
      <c r="U1582" s="44"/>
      <c r="V1582" s="44"/>
      <c r="W1582" s="44"/>
      <c r="X1582" s="44"/>
      <c r="Y1582" s="44"/>
      <c r="Z1582" s="44"/>
      <c r="AA1582" s="44"/>
      <c r="AB1582" s="44"/>
      <c r="AC1582" s="44"/>
      <c r="AD1582" s="44"/>
      <c r="AP1582"/>
      <c r="AQ1582"/>
      <c r="AX1582"/>
    </row>
    <row r="1583" spans="18:50">
      <c r="R1583" s="409"/>
      <c r="S1583" s="44"/>
      <c r="T1583" s="44"/>
      <c r="U1583" s="44"/>
      <c r="V1583" s="44"/>
      <c r="W1583" s="44"/>
      <c r="X1583" s="44"/>
      <c r="Y1583" s="44"/>
      <c r="Z1583" s="44"/>
      <c r="AA1583" s="44"/>
      <c r="AB1583" s="44"/>
      <c r="AC1583" s="44"/>
      <c r="AD1583" s="44"/>
      <c r="AP1583"/>
      <c r="AQ1583"/>
      <c r="AX1583"/>
    </row>
    <row r="1584" spans="18:50">
      <c r="R1584" s="409"/>
      <c r="S1584" s="44"/>
      <c r="T1584" s="44"/>
      <c r="U1584" s="44"/>
      <c r="V1584" s="44"/>
      <c r="W1584" s="44"/>
      <c r="X1584" s="44"/>
      <c r="Y1584" s="44"/>
      <c r="Z1584" s="44"/>
      <c r="AA1584" s="44"/>
      <c r="AB1584" s="44"/>
      <c r="AC1584" s="44"/>
      <c r="AD1584" s="44"/>
      <c r="AP1584"/>
      <c r="AQ1584"/>
      <c r="AX1584"/>
    </row>
    <row r="1585" spans="18:50">
      <c r="R1585" s="409"/>
      <c r="S1585" s="44"/>
      <c r="T1585" s="44"/>
      <c r="U1585" s="44"/>
      <c r="V1585" s="44"/>
      <c r="W1585" s="44"/>
      <c r="X1585" s="44"/>
      <c r="Y1585" s="44"/>
      <c r="Z1585" s="44"/>
      <c r="AA1585" s="44"/>
      <c r="AB1585" s="44"/>
      <c r="AC1585" s="44"/>
      <c r="AD1585" s="44"/>
      <c r="AP1585"/>
      <c r="AQ1585"/>
      <c r="AX1585"/>
    </row>
    <row r="1586" spans="18:50">
      <c r="R1586" s="409"/>
      <c r="S1586" s="44"/>
      <c r="T1586" s="44"/>
      <c r="U1586" s="44"/>
      <c r="V1586" s="44"/>
      <c r="W1586" s="44"/>
      <c r="X1586" s="44"/>
      <c r="Y1586" s="44"/>
      <c r="Z1586" s="44"/>
      <c r="AA1586" s="44"/>
      <c r="AB1586" s="44"/>
      <c r="AC1586" s="44"/>
      <c r="AD1586" s="44"/>
      <c r="AP1586"/>
      <c r="AQ1586"/>
      <c r="AX1586"/>
    </row>
    <row r="1587" spans="18:50">
      <c r="R1587" s="409"/>
      <c r="S1587" s="44"/>
      <c r="T1587" s="44"/>
      <c r="U1587" s="44"/>
      <c r="V1587" s="44"/>
      <c r="W1587" s="44"/>
      <c r="X1587" s="44"/>
      <c r="Y1587" s="44"/>
      <c r="Z1587" s="44"/>
      <c r="AA1587" s="44"/>
      <c r="AB1587" s="44"/>
      <c r="AC1587" s="44"/>
      <c r="AD1587" s="44"/>
      <c r="AP1587"/>
      <c r="AQ1587"/>
      <c r="AX1587"/>
    </row>
    <row r="1588" spans="18:50">
      <c r="R1588" s="409"/>
      <c r="S1588" s="44"/>
      <c r="T1588" s="44"/>
      <c r="U1588" s="44"/>
      <c r="V1588" s="44"/>
      <c r="W1588" s="44"/>
      <c r="X1588" s="44"/>
      <c r="Y1588" s="44"/>
      <c r="Z1588" s="44"/>
      <c r="AA1588" s="44"/>
      <c r="AB1588" s="44"/>
      <c r="AC1588" s="44"/>
      <c r="AD1588" s="44"/>
      <c r="AP1588"/>
      <c r="AQ1588"/>
      <c r="AX1588"/>
    </row>
    <row r="1589" spans="18:50">
      <c r="R1589" s="409"/>
      <c r="S1589" s="44"/>
      <c r="T1589" s="44"/>
      <c r="U1589" s="44"/>
      <c r="V1589" s="44"/>
      <c r="W1589" s="44"/>
      <c r="X1589" s="44"/>
      <c r="Y1589" s="44"/>
      <c r="Z1589" s="44"/>
      <c r="AA1589" s="44"/>
      <c r="AB1589" s="44"/>
      <c r="AC1589" s="44"/>
      <c r="AD1589" s="44"/>
      <c r="AP1589"/>
      <c r="AQ1589"/>
      <c r="AX1589"/>
    </row>
    <row r="1590" spans="18:50">
      <c r="R1590" s="409"/>
      <c r="S1590" s="44"/>
      <c r="T1590" s="44"/>
      <c r="U1590" s="44"/>
      <c r="V1590" s="44"/>
      <c r="W1590" s="44"/>
      <c r="X1590" s="44"/>
      <c r="Y1590" s="44"/>
      <c r="Z1590" s="44"/>
      <c r="AA1590" s="44"/>
      <c r="AB1590" s="44"/>
      <c r="AC1590" s="44"/>
      <c r="AD1590" s="44"/>
      <c r="AP1590"/>
      <c r="AQ1590"/>
      <c r="AX1590"/>
    </row>
    <row r="1591" spans="18:50">
      <c r="R1591" s="409"/>
      <c r="S1591" s="44"/>
      <c r="T1591" s="44"/>
      <c r="U1591" s="44"/>
      <c r="V1591" s="44"/>
      <c r="W1591" s="44"/>
      <c r="X1591" s="44"/>
      <c r="Y1591" s="44"/>
      <c r="Z1591" s="44"/>
      <c r="AA1591" s="44"/>
      <c r="AB1591" s="44"/>
      <c r="AC1591" s="44"/>
      <c r="AD1591" s="44"/>
      <c r="AP1591"/>
      <c r="AQ1591"/>
      <c r="AX1591"/>
    </row>
    <row r="1592" spans="18:50">
      <c r="R1592" s="409"/>
      <c r="S1592" s="44"/>
      <c r="T1592" s="44"/>
      <c r="U1592" s="44"/>
      <c r="V1592" s="44"/>
      <c r="W1592" s="44"/>
      <c r="X1592" s="44"/>
      <c r="Y1592" s="44"/>
      <c r="Z1592" s="44"/>
      <c r="AA1592" s="44"/>
      <c r="AB1592" s="44"/>
      <c r="AC1592" s="44"/>
      <c r="AD1592" s="44"/>
      <c r="AP1592"/>
      <c r="AQ1592"/>
      <c r="AX1592"/>
    </row>
    <row r="1593" spans="18:50">
      <c r="R1593" s="409"/>
      <c r="S1593" s="44"/>
      <c r="T1593" s="44"/>
      <c r="U1593" s="44"/>
      <c r="V1593" s="44"/>
      <c r="W1593" s="44"/>
      <c r="X1593" s="44"/>
      <c r="Y1593" s="44"/>
      <c r="Z1593" s="44"/>
      <c r="AA1593" s="44"/>
      <c r="AB1593" s="44"/>
      <c r="AC1593" s="44"/>
      <c r="AD1593" s="44"/>
      <c r="AP1593"/>
      <c r="AQ1593"/>
      <c r="AX1593"/>
    </row>
    <row r="1594" spans="18:50">
      <c r="R1594" s="409"/>
      <c r="S1594" s="44"/>
      <c r="T1594" s="44"/>
      <c r="U1594" s="44"/>
      <c r="V1594" s="44"/>
      <c r="W1594" s="44"/>
      <c r="X1594" s="44"/>
      <c r="Y1594" s="44"/>
      <c r="Z1594" s="44"/>
      <c r="AA1594" s="44"/>
      <c r="AB1594" s="44"/>
      <c r="AC1594" s="44"/>
      <c r="AD1594" s="44"/>
      <c r="AP1594"/>
      <c r="AQ1594"/>
      <c r="AX1594"/>
    </row>
    <row r="1595" spans="18:50">
      <c r="R1595" s="409"/>
      <c r="S1595" s="44"/>
      <c r="T1595" s="44"/>
      <c r="U1595" s="44"/>
      <c r="V1595" s="44"/>
      <c r="W1595" s="44"/>
      <c r="X1595" s="44"/>
      <c r="Y1595" s="44"/>
      <c r="Z1595" s="44"/>
      <c r="AA1595" s="44"/>
      <c r="AB1595" s="44"/>
      <c r="AC1595" s="44"/>
      <c r="AD1595" s="44"/>
      <c r="AP1595"/>
      <c r="AQ1595"/>
      <c r="AX1595"/>
    </row>
    <row r="1596" spans="18:50">
      <c r="R1596" s="409"/>
      <c r="S1596" s="44"/>
      <c r="T1596" s="44"/>
      <c r="U1596" s="44"/>
      <c r="V1596" s="44"/>
      <c r="W1596" s="44"/>
      <c r="X1596" s="44"/>
      <c r="Y1596" s="44"/>
      <c r="Z1596" s="44"/>
      <c r="AA1596" s="44"/>
      <c r="AB1596" s="44"/>
      <c r="AC1596" s="44"/>
      <c r="AD1596" s="44"/>
      <c r="AP1596"/>
      <c r="AQ1596"/>
      <c r="AX1596"/>
    </row>
    <row r="1597" spans="18:50">
      <c r="R1597" s="409"/>
      <c r="S1597" s="44"/>
      <c r="T1597" s="44"/>
      <c r="U1597" s="44"/>
      <c r="V1597" s="44"/>
      <c r="W1597" s="44"/>
      <c r="X1597" s="44"/>
      <c r="Y1597" s="44"/>
      <c r="Z1597" s="44"/>
      <c r="AA1597" s="44"/>
      <c r="AB1597" s="44"/>
      <c r="AC1597" s="44"/>
      <c r="AD1597" s="44"/>
      <c r="AP1597"/>
      <c r="AQ1597"/>
      <c r="AX1597"/>
    </row>
    <row r="1598" spans="18:50">
      <c r="R1598" s="409"/>
      <c r="S1598" s="44"/>
      <c r="T1598" s="44"/>
      <c r="U1598" s="44"/>
      <c r="V1598" s="44"/>
      <c r="W1598" s="44"/>
      <c r="X1598" s="44"/>
      <c r="Y1598" s="44"/>
      <c r="Z1598" s="44"/>
      <c r="AA1598" s="44"/>
      <c r="AB1598" s="44"/>
      <c r="AC1598" s="44"/>
      <c r="AD1598" s="44"/>
      <c r="AP1598"/>
      <c r="AQ1598"/>
      <c r="AX1598"/>
    </row>
    <row r="1599" spans="18:50">
      <c r="R1599" s="409"/>
      <c r="S1599" s="44"/>
      <c r="T1599" s="44"/>
      <c r="U1599" s="44"/>
      <c r="V1599" s="44"/>
      <c r="W1599" s="44"/>
      <c r="X1599" s="44"/>
      <c r="Y1599" s="44"/>
      <c r="Z1599" s="44"/>
      <c r="AA1599" s="44"/>
      <c r="AB1599" s="44"/>
      <c r="AC1599" s="44"/>
      <c r="AD1599" s="44"/>
      <c r="AP1599"/>
      <c r="AQ1599"/>
      <c r="AX1599"/>
    </row>
    <row r="1600" spans="18:50">
      <c r="R1600" s="409"/>
      <c r="S1600" s="44"/>
      <c r="T1600" s="44"/>
      <c r="U1600" s="44"/>
      <c r="V1600" s="44"/>
      <c r="W1600" s="44"/>
      <c r="X1600" s="44"/>
      <c r="Y1600" s="44"/>
      <c r="Z1600" s="44"/>
      <c r="AA1600" s="44"/>
      <c r="AB1600" s="44"/>
      <c r="AC1600" s="44"/>
      <c r="AD1600" s="44"/>
      <c r="AP1600"/>
      <c r="AQ1600"/>
      <c r="AX1600"/>
    </row>
    <row r="1601" spans="18:50">
      <c r="R1601" s="409"/>
      <c r="S1601" s="44"/>
      <c r="T1601" s="44"/>
      <c r="U1601" s="44"/>
      <c r="V1601" s="44"/>
      <c r="W1601" s="44"/>
      <c r="X1601" s="44"/>
      <c r="Y1601" s="44"/>
      <c r="Z1601" s="44"/>
      <c r="AA1601" s="44"/>
      <c r="AB1601" s="44"/>
      <c r="AC1601" s="44"/>
      <c r="AD1601" s="44"/>
      <c r="AP1601"/>
      <c r="AQ1601"/>
      <c r="AX1601"/>
    </row>
    <row r="1602" spans="18:50">
      <c r="R1602" s="409"/>
      <c r="S1602" s="44"/>
      <c r="T1602" s="44"/>
      <c r="U1602" s="44"/>
      <c r="V1602" s="44"/>
      <c r="W1602" s="44"/>
      <c r="X1602" s="44"/>
      <c r="Y1602" s="44"/>
      <c r="Z1602" s="44"/>
      <c r="AA1602" s="44"/>
      <c r="AB1602" s="44"/>
      <c r="AC1602" s="44"/>
      <c r="AD1602" s="44"/>
      <c r="AP1602"/>
      <c r="AQ1602"/>
      <c r="AX1602"/>
    </row>
    <row r="1603" spans="18:50">
      <c r="R1603" s="409"/>
      <c r="S1603" s="44"/>
      <c r="T1603" s="44"/>
      <c r="U1603" s="44"/>
      <c r="V1603" s="44"/>
      <c r="W1603" s="44"/>
      <c r="X1603" s="44"/>
      <c r="Y1603" s="44"/>
      <c r="Z1603" s="44"/>
      <c r="AA1603" s="44"/>
      <c r="AB1603" s="44"/>
      <c r="AC1603" s="44"/>
      <c r="AD1603" s="44"/>
      <c r="AP1603"/>
      <c r="AQ1603"/>
      <c r="AX1603"/>
    </row>
    <row r="1604" spans="18:50">
      <c r="R1604" s="409"/>
      <c r="S1604" s="44"/>
      <c r="T1604" s="44"/>
      <c r="U1604" s="44"/>
      <c r="V1604" s="44"/>
      <c r="W1604" s="44"/>
      <c r="X1604" s="44"/>
      <c r="Y1604" s="44"/>
      <c r="Z1604" s="44"/>
      <c r="AA1604" s="44"/>
      <c r="AB1604" s="44"/>
      <c r="AC1604" s="44"/>
      <c r="AD1604" s="44"/>
      <c r="AP1604"/>
      <c r="AQ1604"/>
      <c r="AX1604"/>
    </row>
    <row r="1605" spans="18:50">
      <c r="R1605" s="409"/>
      <c r="S1605" s="44"/>
      <c r="T1605" s="44"/>
      <c r="U1605" s="44"/>
      <c r="V1605" s="44"/>
      <c r="W1605" s="44"/>
      <c r="X1605" s="44"/>
      <c r="Y1605" s="44"/>
      <c r="Z1605" s="44"/>
      <c r="AA1605" s="44"/>
      <c r="AB1605" s="44"/>
      <c r="AC1605" s="44"/>
      <c r="AD1605" s="44"/>
      <c r="AP1605"/>
      <c r="AQ1605"/>
      <c r="AX1605"/>
    </row>
    <row r="1606" spans="18:50">
      <c r="R1606" s="409"/>
      <c r="S1606" s="44"/>
      <c r="T1606" s="44"/>
      <c r="U1606" s="44"/>
      <c r="V1606" s="44"/>
      <c r="W1606" s="44"/>
      <c r="X1606" s="44"/>
      <c r="Y1606" s="44"/>
      <c r="Z1606" s="44"/>
      <c r="AA1606" s="44"/>
      <c r="AB1606" s="44"/>
      <c r="AC1606" s="44"/>
      <c r="AD1606" s="44"/>
      <c r="AP1606"/>
      <c r="AQ1606"/>
      <c r="AX1606"/>
    </row>
    <row r="1607" spans="18:50">
      <c r="R1607" s="409"/>
      <c r="S1607" s="44"/>
      <c r="T1607" s="44"/>
      <c r="U1607" s="44"/>
      <c r="V1607" s="44"/>
      <c r="W1607" s="44"/>
      <c r="X1607" s="44"/>
      <c r="Y1607" s="44"/>
      <c r="Z1607" s="44"/>
      <c r="AA1607" s="44"/>
      <c r="AB1607" s="44"/>
      <c r="AC1607" s="44"/>
      <c r="AD1607" s="44"/>
      <c r="AP1607"/>
      <c r="AQ1607"/>
      <c r="AX1607"/>
    </row>
    <row r="1608" spans="18:50">
      <c r="R1608" s="409"/>
      <c r="S1608" s="44"/>
      <c r="T1608" s="44"/>
      <c r="U1608" s="44"/>
      <c r="V1608" s="44"/>
      <c r="W1608" s="44"/>
      <c r="X1608" s="44"/>
      <c r="Y1608" s="44"/>
      <c r="Z1608" s="44"/>
      <c r="AA1608" s="44"/>
      <c r="AB1608" s="44"/>
      <c r="AC1608" s="44"/>
      <c r="AD1608" s="44"/>
      <c r="AP1608"/>
      <c r="AQ1608"/>
      <c r="AX1608"/>
    </row>
    <row r="1609" spans="18:50">
      <c r="R1609" s="409"/>
      <c r="S1609" s="44"/>
      <c r="T1609" s="44"/>
      <c r="U1609" s="44"/>
      <c r="V1609" s="44"/>
      <c r="W1609" s="44"/>
      <c r="X1609" s="44"/>
      <c r="Y1609" s="44"/>
      <c r="Z1609" s="44"/>
      <c r="AA1609" s="44"/>
      <c r="AB1609" s="44"/>
      <c r="AC1609" s="44"/>
      <c r="AD1609" s="44"/>
      <c r="AP1609"/>
      <c r="AQ1609"/>
      <c r="AX1609"/>
    </row>
    <row r="1610" spans="18:50">
      <c r="R1610" s="409"/>
      <c r="S1610" s="44"/>
      <c r="T1610" s="44"/>
      <c r="U1610" s="44"/>
      <c r="V1610" s="44"/>
      <c r="W1610" s="44"/>
      <c r="X1610" s="44"/>
      <c r="Y1610" s="44"/>
      <c r="Z1610" s="44"/>
      <c r="AA1610" s="44"/>
      <c r="AB1610" s="44"/>
      <c r="AC1610" s="44"/>
      <c r="AD1610" s="44"/>
      <c r="AP1610"/>
      <c r="AQ1610"/>
      <c r="AX1610"/>
    </row>
    <row r="1611" spans="18:50">
      <c r="R1611" s="409"/>
      <c r="S1611" s="44"/>
      <c r="T1611" s="44"/>
      <c r="U1611" s="44"/>
      <c r="V1611" s="44"/>
      <c r="W1611" s="44"/>
      <c r="X1611" s="44"/>
      <c r="Y1611" s="44"/>
      <c r="Z1611" s="44"/>
      <c r="AA1611" s="44"/>
      <c r="AB1611" s="44"/>
      <c r="AC1611" s="44"/>
      <c r="AD1611" s="44"/>
      <c r="AP1611"/>
      <c r="AQ1611"/>
      <c r="AX1611"/>
    </row>
    <row r="1612" spans="18:50">
      <c r="R1612" s="409"/>
      <c r="S1612" s="44"/>
      <c r="T1612" s="44"/>
      <c r="U1612" s="44"/>
      <c r="V1612" s="44"/>
      <c r="W1612" s="44"/>
      <c r="X1612" s="44"/>
      <c r="Y1612" s="44"/>
      <c r="Z1612" s="44"/>
      <c r="AA1612" s="44"/>
      <c r="AB1612" s="44"/>
      <c r="AC1612" s="44"/>
      <c r="AD1612" s="44"/>
      <c r="AP1612"/>
      <c r="AQ1612"/>
      <c r="AX1612"/>
    </row>
    <row r="1613" spans="18:50">
      <c r="R1613" s="409"/>
      <c r="S1613" s="44"/>
      <c r="T1613" s="44"/>
      <c r="U1613" s="44"/>
      <c r="V1613" s="44"/>
      <c r="W1613" s="44"/>
      <c r="X1613" s="44"/>
      <c r="Y1613" s="44"/>
      <c r="Z1613" s="44"/>
      <c r="AA1613" s="44"/>
      <c r="AB1613" s="44"/>
      <c r="AC1613" s="44"/>
      <c r="AD1613" s="44"/>
      <c r="AP1613"/>
      <c r="AQ1613"/>
      <c r="AX1613"/>
    </row>
    <row r="1614" spans="18:50">
      <c r="R1614" s="409"/>
      <c r="S1614" s="44"/>
      <c r="T1614" s="44"/>
      <c r="U1614" s="44"/>
      <c r="V1614" s="44"/>
      <c r="W1614" s="44"/>
      <c r="X1614" s="44"/>
      <c r="Y1614" s="44"/>
      <c r="Z1614" s="44"/>
      <c r="AA1614" s="44"/>
      <c r="AB1614" s="44"/>
      <c r="AC1614" s="44"/>
      <c r="AD1614" s="44"/>
      <c r="AP1614"/>
      <c r="AQ1614"/>
      <c r="AX1614"/>
    </row>
    <row r="1615" spans="18:50">
      <c r="R1615" s="409"/>
      <c r="S1615" s="44"/>
      <c r="T1615" s="44"/>
      <c r="U1615" s="44"/>
      <c r="V1615" s="44"/>
      <c r="W1615" s="44"/>
      <c r="X1615" s="44"/>
      <c r="Y1615" s="44"/>
      <c r="Z1615" s="44"/>
      <c r="AA1615" s="44"/>
      <c r="AB1615" s="44"/>
      <c r="AC1615" s="44"/>
      <c r="AD1615" s="44"/>
      <c r="AP1615"/>
      <c r="AQ1615"/>
      <c r="AX1615"/>
    </row>
    <row r="1616" spans="18:50">
      <c r="R1616" s="409"/>
      <c r="S1616" s="44"/>
      <c r="T1616" s="44"/>
      <c r="U1616" s="44"/>
      <c r="V1616" s="44"/>
      <c r="W1616" s="44"/>
      <c r="X1616" s="44"/>
      <c r="Y1616" s="44"/>
      <c r="Z1616" s="44"/>
      <c r="AA1616" s="44"/>
      <c r="AB1616" s="44"/>
      <c r="AC1616" s="44"/>
      <c r="AD1616" s="44"/>
      <c r="AP1616"/>
      <c r="AQ1616"/>
      <c r="AX1616"/>
    </row>
    <row r="1617" spans="18:50">
      <c r="R1617" s="409"/>
      <c r="S1617" s="44"/>
      <c r="T1617" s="44"/>
      <c r="U1617" s="44"/>
      <c r="V1617" s="44"/>
      <c r="W1617" s="44"/>
      <c r="X1617" s="44"/>
      <c r="Y1617" s="44"/>
      <c r="Z1617" s="44"/>
      <c r="AA1617" s="44"/>
      <c r="AB1617" s="44"/>
      <c r="AC1617" s="44"/>
      <c r="AD1617" s="44"/>
      <c r="AP1617"/>
      <c r="AQ1617"/>
      <c r="AX1617"/>
    </row>
    <row r="1618" spans="18:50">
      <c r="R1618" s="409"/>
      <c r="S1618" s="44"/>
      <c r="T1618" s="44"/>
      <c r="U1618" s="44"/>
      <c r="V1618" s="44"/>
      <c r="W1618" s="44"/>
      <c r="X1618" s="44"/>
      <c r="Y1618" s="44"/>
      <c r="Z1618" s="44"/>
      <c r="AA1618" s="44"/>
      <c r="AB1618" s="44"/>
      <c r="AC1618" s="44"/>
      <c r="AD1618" s="44"/>
      <c r="AP1618"/>
      <c r="AQ1618"/>
      <c r="AX1618"/>
    </row>
    <row r="1619" spans="18:50">
      <c r="R1619" s="409"/>
      <c r="S1619" s="44"/>
      <c r="T1619" s="44"/>
      <c r="U1619" s="44"/>
      <c r="V1619" s="44"/>
      <c r="W1619" s="44"/>
      <c r="X1619" s="44"/>
      <c r="Y1619" s="44"/>
      <c r="Z1619" s="44"/>
      <c r="AA1619" s="44"/>
      <c r="AB1619" s="44"/>
      <c r="AC1619" s="44"/>
      <c r="AD1619" s="44"/>
      <c r="AP1619"/>
      <c r="AQ1619"/>
      <c r="AX1619"/>
    </row>
    <row r="1620" spans="18:50">
      <c r="R1620" s="409"/>
      <c r="S1620" s="44"/>
      <c r="T1620" s="44"/>
      <c r="U1620" s="44"/>
      <c r="V1620" s="44"/>
      <c r="W1620" s="44"/>
      <c r="X1620" s="44"/>
      <c r="Y1620" s="44"/>
      <c r="Z1620" s="44"/>
      <c r="AA1620" s="44"/>
      <c r="AB1620" s="44"/>
      <c r="AC1620" s="44"/>
      <c r="AD1620" s="44"/>
      <c r="AP1620"/>
      <c r="AQ1620"/>
      <c r="AX1620"/>
    </row>
    <row r="1621" spans="18:50">
      <c r="R1621" s="409"/>
      <c r="S1621" s="44"/>
      <c r="T1621" s="44"/>
      <c r="U1621" s="44"/>
      <c r="V1621" s="44"/>
      <c r="W1621" s="44"/>
      <c r="X1621" s="44"/>
      <c r="Y1621" s="44"/>
      <c r="Z1621" s="44"/>
      <c r="AA1621" s="44"/>
      <c r="AB1621" s="44"/>
      <c r="AC1621" s="44"/>
      <c r="AD1621" s="44"/>
      <c r="AP1621"/>
      <c r="AQ1621"/>
      <c r="AX1621"/>
    </row>
    <row r="1622" spans="18:50">
      <c r="R1622" s="409"/>
      <c r="S1622" s="44"/>
      <c r="T1622" s="44"/>
      <c r="U1622" s="44"/>
      <c r="V1622" s="44"/>
      <c r="W1622" s="44"/>
      <c r="X1622" s="44"/>
      <c r="Y1622" s="44"/>
      <c r="Z1622" s="44"/>
      <c r="AA1622" s="44"/>
      <c r="AB1622" s="44"/>
      <c r="AC1622" s="44"/>
      <c r="AD1622" s="44"/>
      <c r="AP1622"/>
      <c r="AQ1622"/>
      <c r="AX1622"/>
    </row>
    <row r="1623" spans="18:50">
      <c r="R1623" s="409"/>
      <c r="S1623" s="44"/>
      <c r="T1623" s="44"/>
      <c r="U1623" s="44"/>
      <c r="V1623" s="44"/>
      <c r="W1623" s="44"/>
      <c r="X1623" s="44"/>
      <c r="Y1623" s="44"/>
      <c r="Z1623" s="44"/>
      <c r="AA1623" s="44"/>
      <c r="AB1623" s="44"/>
      <c r="AC1623" s="44"/>
      <c r="AD1623" s="44"/>
      <c r="AP1623"/>
      <c r="AQ1623"/>
      <c r="AX1623"/>
    </row>
    <row r="1624" spans="18:50">
      <c r="R1624" s="409"/>
      <c r="S1624" s="44"/>
      <c r="T1624" s="44"/>
      <c r="U1624" s="44"/>
      <c r="V1624" s="44"/>
      <c r="W1624" s="44"/>
      <c r="X1624" s="44"/>
      <c r="Y1624" s="44"/>
      <c r="Z1624" s="44"/>
      <c r="AA1624" s="44"/>
      <c r="AB1624" s="44"/>
      <c r="AC1624" s="44"/>
      <c r="AD1624" s="44"/>
      <c r="AP1624"/>
      <c r="AQ1624"/>
      <c r="AX1624"/>
    </row>
    <row r="1625" spans="18:50">
      <c r="R1625" s="409"/>
      <c r="S1625" s="44"/>
      <c r="T1625" s="44"/>
      <c r="U1625" s="44"/>
      <c r="V1625" s="44"/>
      <c r="W1625" s="44"/>
      <c r="X1625" s="44"/>
      <c r="Y1625" s="44"/>
      <c r="Z1625" s="44"/>
      <c r="AA1625" s="44"/>
      <c r="AB1625" s="44"/>
      <c r="AC1625" s="44"/>
      <c r="AD1625" s="44"/>
      <c r="AP1625"/>
      <c r="AQ1625"/>
      <c r="AX1625"/>
    </row>
    <row r="1626" spans="18:50">
      <c r="R1626" s="409"/>
      <c r="S1626" s="44"/>
      <c r="T1626" s="44"/>
      <c r="U1626" s="44"/>
      <c r="V1626" s="44"/>
      <c r="W1626" s="44"/>
      <c r="X1626" s="44"/>
      <c r="Y1626" s="44"/>
      <c r="Z1626" s="44"/>
      <c r="AA1626" s="44"/>
      <c r="AB1626" s="44"/>
      <c r="AC1626" s="44"/>
      <c r="AD1626" s="44"/>
      <c r="AP1626"/>
      <c r="AQ1626"/>
      <c r="AX1626"/>
    </row>
    <row r="1627" spans="18:50">
      <c r="R1627" s="409"/>
      <c r="S1627" s="44"/>
      <c r="T1627" s="44"/>
      <c r="U1627" s="44"/>
      <c r="V1627" s="44"/>
      <c r="W1627" s="44"/>
      <c r="X1627" s="44"/>
      <c r="Y1627" s="44"/>
      <c r="Z1627" s="44"/>
      <c r="AA1627" s="44"/>
      <c r="AB1627" s="44"/>
      <c r="AC1627" s="44"/>
      <c r="AD1627" s="44"/>
      <c r="AP1627"/>
      <c r="AQ1627"/>
      <c r="AX1627"/>
    </row>
    <row r="1628" spans="18:50">
      <c r="R1628" s="409"/>
      <c r="S1628" s="44"/>
      <c r="T1628" s="44"/>
      <c r="U1628" s="44"/>
      <c r="V1628" s="44"/>
      <c r="W1628" s="44"/>
      <c r="X1628" s="44"/>
      <c r="Y1628" s="44"/>
      <c r="Z1628" s="44"/>
      <c r="AA1628" s="44"/>
      <c r="AB1628" s="44"/>
      <c r="AC1628" s="44"/>
      <c r="AD1628" s="44"/>
      <c r="AP1628"/>
      <c r="AQ1628"/>
      <c r="AX1628"/>
    </row>
    <row r="1629" spans="18:50">
      <c r="R1629" s="409"/>
      <c r="S1629" s="44"/>
      <c r="T1629" s="44"/>
      <c r="U1629" s="44"/>
      <c r="V1629" s="44"/>
      <c r="W1629" s="44"/>
      <c r="X1629" s="44"/>
      <c r="Y1629" s="44"/>
      <c r="Z1629" s="44"/>
      <c r="AA1629" s="44"/>
      <c r="AB1629" s="44"/>
      <c r="AC1629" s="44"/>
      <c r="AD1629" s="44"/>
      <c r="AP1629"/>
      <c r="AQ1629"/>
      <c r="AX1629"/>
    </row>
    <row r="1630" spans="18:50">
      <c r="R1630" s="409"/>
      <c r="S1630" s="44"/>
      <c r="T1630" s="44"/>
      <c r="U1630" s="44"/>
      <c r="V1630" s="44"/>
      <c r="W1630" s="44"/>
      <c r="X1630" s="44"/>
      <c r="Y1630" s="44"/>
      <c r="Z1630" s="44"/>
      <c r="AA1630" s="44"/>
      <c r="AB1630" s="44"/>
      <c r="AC1630" s="44"/>
      <c r="AD1630" s="44"/>
      <c r="AP1630"/>
      <c r="AQ1630"/>
      <c r="AX1630"/>
    </row>
    <row r="1631" spans="18:50">
      <c r="R1631" s="409"/>
      <c r="S1631" s="44"/>
      <c r="T1631" s="44"/>
      <c r="U1631" s="44"/>
      <c r="V1631" s="44"/>
      <c r="W1631" s="44"/>
      <c r="X1631" s="44"/>
      <c r="Y1631" s="44"/>
      <c r="Z1631" s="44"/>
      <c r="AA1631" s="44"/>
      <c r="AB1631" s="44"/>
      <c r="AC1631" s="44"/>
      <c r="AD1631" s="44"/>
      <c r="AP1631"/>
      <c r="AQ1631"/>
      <c r="AX1631"/>
    </row>
    <row r="1632" spans="18:50">
      <c r="R1632" s="409"/>
      <c r="S1632" s="44"/>
      <c r="T1632" s="44"/>
      <c r="U1632" s="44"/>
      <c r="V1632" s="44"/>
      <c r="W1632" s="44"/>
      <c r="X1632" s="44"/>
      <c r="Y1632" s="44"/>
      <c r="Z1632" s="44"/>
      <c r="AA1632" s="44"/>
      <c r="AB1632" s="44"/>
      <c r="AC1632" s="44"/>
      <c r="AD1632" s="44"/>
      <c r="AP1632"/>
      <c r="AQ1632"/>
      <c r="AX1632"/>
    </row>
    <row r="1633" spans="18:50">
      <c r="R1633" s="409"/>
      <c r="S1633" s="44"/>
      <c r="T1633" s="44"/>
      <c r="U1633" s="44"/>
      <c r="V1633" s="44"/>
      <c r="W1633" s="44"/>
      <c r="X1633" s="44"/>
      <c r="Y1633" s="44"/>
      <c r="Z1633" s="44"/>
      <c r="AA1633" s="44"/>
      <c r="AB1633" s="44"/>
      <c r="AC1633" s="44"/>
      <c r="AD1633" s="44"/>
      <c r="AP1633"/>
      <c r="AQ1633"/>
      <c r="AX1633"/>
    </row>
    <row r="1634" spans="18:50">
      <c r="R1634" s="409"/>
      <c r="S1634" s="44"/>
      <c r="T1634" s="44"/>
      <c r="U1634" s="44"/>
      <c r="V1634" s="44"/>
      <c r="W1634" s="44"/>
      <c r="X1634" s="44"/>
      <c r="Y1634" s="44"/>
      <c r="Z1634" s="44"/>
      <c r="AA1634" s="44"/>
      <c r="AB1634" s="44"/>
      <c r="AC1634" s="44"/>
      <c r="AD1634" s="44"/>
      <c r="AP1634"/>
      <c r="AQ1634"/>
      <c r="AX1634"/>
    </row>
    <row r="1635" spans="18:50">
      <c r="R1635" s="409"/>
      <c r="S1635" s="44"/>
      <c r="T1635" s="44"/>
      <c r="U1635" s="44"/>
      <c r="V1635" s="44"/>
      <c r="W1635" s="44"/>
      <c r="X1635" s="44"/>
      <c r="Y1635" s="44"/>
      <c r="Z1635" s="44"/>
      <c r="AA1635" s="44"/>
      <c r="AB1635" s="44"/>
      <c r="AC1635" s="44"/>
      <c r="AD1635" s="44"/>
      <c r="AP1635"/>
      <c r="AQ1635"/>
      <c r="AX1635"/>
    </row>
    <row r="1636" spans="18:50">
      <c r="R1636" s="409"/>
      <c r="S1636" s="44"/>
      <c r="T1636" s="44"/>
      <c r="U1636" s="44"/>
      <c r="V1636" s="44"/>
      <c r="W1636" s="44"/>
      <c r="X1636" s="44"/>
      <c r="Y1636" s="44"/>
      <c r="Z1636" s="44"/>
      <c r="AA1636" s="44"/>
      <c r="AB1636" s="44"/>
      <c r="AC1636" s="44"/>
      <c r="AD1636" s="44"/>
      <c r="AP1636"/>
      <c r="AQ1636"/>
      <c r="AX1636"/>
    </row>
    <row r="1637" spans="18:50">
      <c r="R1637" s="409"/>
      <c r="S1637" s="44"/>
      <c r="T1637" s="44"/>
      <c r="U1637" s="44"/>
      <c r="V1637" s="44"/>
      <c r="W1637" s="44"/>
      <c r="X1637" s="44"/>
      <c r="Y1637" s="44"/>
      <c r="Z1637" s="44"/>
      <c r="AA1637" s="44"/>
      <c r="AB1637" s="44"/>
      <c r="AC1637" s="44"/>
      <c r="AD1637" s="44"/>
      <c r="AP1637"/>
      <c r="AQ1637"/>
      <c r="AX1637"/>
    </row>
    <row r="1638" spans="18:50">
      <c r="R1638" s="409"/>
      <c r="S1638" s="44"/>
      <c r="T1638" s="44"/>
      <c r="U1638" s="44"/>
      <c r="V1638" s="44"/>
      <c r="W1638" s="44"/>
      <c r="X1638" s="44"/>
      <c r="Y1638" s="44"/>
      <c r="Z1638" s="44"/>
      <c r="AA1638" s="44"/>
      <c r="AB1638" s="44"/>
      <c r="AC1638" s="44"/>
      <c r="AD1638" s="44"/>
      <c r="AP1638"/>
      <c r="AQ1638"/>
      <c r="AX1638"/>
    </row>
    <row r="1639" spans="18:50">
      <c r="R1639" s="409"/>
      <c r="S1639" s="44"/>
      <c r="T1639" s="44"/>
      <c r="U1639" s="44"/>
      <c r="V1639" s="44"/>
      <c r="W1639" s="44"/>
      <c r="X1639" s="44"/>
      <c r="Y1639" s="44"/>
      <c r="Z1639" s="44"/>
      <c r="AA1639" s="44"/>
      <c r="AB1639" s="44"/>
      <c r="AC1639" s="44"/>
      <c r="AD1639" s="44"/>
      <c r="AP1639"/>
      <c r="AQ1639"/>
      <c r="AX1639"/>
    </row>
    <row r="1640" spans="18:50">
      <c r="R1640" s="409"/>
      <c r="S1640" s="44"/>
      <c r="T1640" s="44"/>
      <c r="U1640" s="44"/>
      <c r="V1640" s="44"/>
      <c r="W1640" s="44"/>
      <c r="X1640" s="44"/>
      <c r="Y1640" s="44"/>
      <c r="Z1640" s="44"/>
      <c r="AA1640" s="44"/>
      <c r="AB1640" s="44"/>
      <c r="AC1640" s="44"/>
      <c r="AD1640" s="44"/>
      <c r="AP1640"/>
      <c r="AQ1640"/>
      <c r="AX1640"/>
    </row>
    <row r="1641" spans="18:50">
      <c r="R1641" s="409"/>
      <c r="S1641" s="44"/>
      <c r="T1641" s="44"/>
      <c r="U1641" s="44"/>
      <c r="V1641" s="44"/>
      <c r="W1641" s="44"/>
      <c r="X1641" s="44"/>
      <c r="Y1641" s="44"/>
      <c r="Z1641" s="44"/>
      <c r="AA1641" s="44"/>
      <c r="AB1641" s="44"/>
      <c r="AC1641" s="44"/>
      <c r="AD1641" s="44"/>
      <c r="AP1641"/>
      <c r="AQ1641"/>
      <c r="AX1641"/>
    </row>
    <row r="1642" spans="18:50">
      <c r="R1642" s="409"/>
      <c r="S1642" s="44"/>
      <c r="T1642" s="44"/>
      <c r="U1642" s="44"/>
      <c r="V1642" s="44"/>
      <c r="W1642" s="44"/>
      <c r="X1642" s="44"/>
      <c r="Y1642" s="44"/>
      <c r="Z1642" s="44"/>
      <c r="AA1642" s="44"/>
      <c r="AB1642" s="44"/>
      <c r="AC1642" s="44"/>
      <c r="AD1642" s="44"/>
      <c r="AP1642"/>
      <c r="AQ1642"/>
      <c r="AX1642"/>
    </row>
    <row r="1643" spans="18:50">
      <c r="R1643" s="409"/>
      <c r="S1643" s="44"/>
      <c r="T1643" s="44"/>
      <c r="U1643" s="44"/>
      <c r="V1643" s="44"/>
      <c r="W1643" s="44"/>
      <c r="X1643" s="44"/>
      <c r="Y1643" s="44"/>
      <c r="Z1643" s="44"/>
      <c r="AA1643" s="44"/>
      <c r="AB1643" s="44"/>
      <c r="AC1643" s="44"/>
      <c r="AD1643" s="44"/>
      <c r="AP1643"/>
      <c r="AQ1643"/>
      <c r="AX1643"/>
    </row>
    <row r="1644" spans="18:50">
      <c r="R1644" s="409"/>
      <c r="S1644" s="44"/>
      <c r="T1644" s="44"/>
      <c r="U1644" s="44"/>
      <c r="V1644" s="44"/>
      <c r="W1644" s="44"/>
      <c r="X1644" s="44"/>
      <c r="Y1644" s="44"/>
      <c r="Z1644" s="44"/>
      <c r="AA1644" s="44"/>
      <c r="AB1644" s="44"/>
      <c r="AC1644" s="44"/>
      <c r="AD1644" s="44"/>
      <c r="AP1644"/>
      <c r="AQ1644"/>
      <c r="AX1644"/>
    </row>
    <row r="1645" spans="18:50">
      <c r="R1645" s="409"/>
      <c r="S1645" s="44"/>
      <c r="T1645" s="44"/>
      <c r="U1645" s="44"/>
      <c r="V1645" s="44"/>
      <c r="W1645" s="44"/>
      <c r="X1645" s="44"/>
      <c r="Y1645" s="44"/>
      <c r="Z1645" s="44"/>
      <c r="AA1645" s="44"/>
      <c r="AB1645" s="44"/>
      <c r="AC1645" s="44"/>
      <c r="AD1645" s="44"/>
      <c r="AP1645"/>
      <c r="AQ1645"/>
      <c r="AX1645"/>
    </row>
    <row r="1646" spans="18:50">
      <c r="R1646" s="409"/>
      <c r="S1646" s="44"/>
      <c r="T1646" s="44"/>
      <c r="U1646" s="44"/>
      <c r="V1646" s="44"/>
      <c r="W1646" s="44"/>
      <c r="X1646" s="44"/>
      <c r="Y1646" s="44"/>
      <c r="Z1646" s="44"/>
      <c r="AA1646" s="44"/>
      <c r="AB1646" s="44"/>
      <c r="AC1646" s="44"/>
      <c r="AD1646" s="44"/>
      <c r="AP1646"/>
      <c r="AQ1646"/>
      <c r="AX1646"/>
    </row>
    <row r="1647" spans="18:50">
      <c r="R1647" s="409"/>
      <c r="S1647" s="44"/>
      <c r="T1647" s="44"/>
      <c r="U1647" s="44"/>
      <c r="V1647" s="44"/>
      <c r="W1647" s="44"/>
      <c r="X1647" s="44"/>
      <c r="Y1647" s="44"/>
      <c r="Z1647" s="44"/>
      <c r="AA1647" s="44"/>
      <c r="AB1647" s="44"/>
      <c r="AC1647" s="44"/>
      <c r="AD1647" s="44"/>
      <c r="AP1647"/>
      <c r="AQ1647"/>
      <c r="AX1647"/>
    </row>
    <row r="1648" spans="18:50">
      <c r="R1648" s="409"/>
      <c r="S1648" s="44"/>
      <c r="T1648" s="44"/>
      <c r="U1648" s="44"/>
      <c r="V1648" s="44"/>
      <c r="W1648" s="44"/>
      <c r="X1648" s="44"/>
      <c r="Y1648" s="44"/>
      <c r="Z1648" s="44"/>
      <c r="AA1648" s="44"/>
      <c r="AB1648" s="44"/>
      <c r="AC1648" s="44"/>
      <c r="AD1648" s="44"/>
      <c r="AP1648"/>
      <c r="AQ1648"/>
      <c r="AX1648"/>
    </row>
    <row r="1649" spans="18:50">
      <c r="R1649" s="409"/>
      <c r="S1649" s="44"/>
      <c r="T1649" s="44"/>
      <c r="U1649" s="44"/>
      <c r="V1649" s="44"/>
      <c r="W1649" s="44"/>
      <c r="X1649" s="44"/>
      <c r="Y1649" s="44"/>
      <c r="Z1649" s="44"/>
      <c r="AA1649" s="44"/>
      <c r="AB1649" s="44"/>
      <c r="AC1649" s="44"/>
      <c r="AD1649" s="44"/>
      <c r="AP1649"/>
      <c r="AQ1649"/>
      <c r="AX1649"/>
    </row>
    <row r="1650" spans="18:50">
      <c r="R1650" s="409"/>
      <c r="S1650" s="44"/>
      <c r="T1650" s="44"/>
      <c r="U1650" s="44"/>
      <c r="V1650" s="44"/>
      <c r="W1650" s="44"/>
      <c r="X1650" s="44"/>
      <c r="Y1650" s="44"/>
      <c r="Z1650" s="44"/>
      <c r="AA1650" s="44"/>
      <c r="AB1650" s="44"/>
      <c r="AC1650" s="44"/>
      <c r="AD1650" s="44"/>
      <c r="AP1650"/>
      <c r="AQ1650"/>
      <c r="AX1650"/>
    </row>
    <row r="1651" spans="18:50">
      <c r="R1651" s="409"/>
      <c r="S1651" s="44"/>
      <c r="T1651" s="44"/>
      <c r="U1651" s="44"/>
      <c r="V1651" s="44"/>
      <c r="W1651" s="44"/>
      <c r="X1651" s="44"/>
      <c r="Y1651" s="44"/>
      <c r="Z1651" s="44"/>
      <c r="AA1651" s="44"/>
      <c r="AB1651" s="44"/>
      <c r="AC1651" s="44"/>
      <c r="AD1651" s="44"/>
      <c r="AP1651"/>
      <c r="AQ1651"/>
      <c r="AX1651"/>
    </row>
    <row r="1652" spans="18:50">
      <c r="R1652" s="409"/>
      <c r="S1652" s="44"/>
      <c r="T1652" s="44"/>
      <c r="U1652" s="44"/>
      <c r="V1652" s="44"/>
      <c r="W1652" s="44"/>
      <c r="X1652" s="44"/>
      <c r="Y1652" s="44"/>
      <c r="Z1652" s="44"/>
      <c r="AA1652" s="44"/>
      <c r="AB1652" s="44"/>
      <c r="AC1652" s="44"/>
      <c r="AD1652" s="44"/>
      <c r="AP1652"/>
      <c r="AQ1652"/>
      <c r="AX1652"/>
    </row>
    <row r="1653" spans="18:50">
      <c r="R1653" s="409"/>
      <c r="S1653" s="44"/>
      <c r="T1653" s="44"/>
      <c r="U1653" s="44"/>
      <c r="V1653" s="44"/>
      <c r="W1653" s="44"/>
      <c r="X1653" s="44"/>
      <c r="Y1653" s="44"/>
      <c r="Z1653" s="44"/>
      <c r="AA1653" s="44"/>
      <c r="AB1653" s="44"/>
      <c r="AC1653" s="44"/>
      <c r="AD1653" s="44"/>
      <c r="AP1653"/>
      <c r="AQ1653"/>
      <c r="AX1653"/>
    </row>
    <row r="1654" spans="18:50">
      <c r="R1654" s="409"/>
      <c r="S1654" s="44"/>
      <c r="T1654" s="44"/>
      <c r="U1654" s="44"/>
      <c r="V1654" s="44"/>
      <c r="W1654" s="44"/>
      <c r="X1654" s="44"/>
      <c r="Y1654" s="44"/>
      <c r="Z1654" s="44"/>
      <c r="AA1654" s="44"/>
      <c r="AB1654" s="44"/>
      <c r="AC1654" s="44"/>
      <c r="AD1654" s="44"/>
      <c r="AP1654"/>
      <c r="AQ1654"/>
      <c r="AX1654"/>
    </row>
    <row r="1655" spans="18:50">
      <c r="R1655" s="409"/>
      <c r="S1655" s="44"/>
      <c r="T1655" s="44"/>
      <c r="U1655" s="44"/>
      <c r="V1655" s="44"/>
      <c r="W1655" s="44"/>
      <c r="X1655" s="44"/>
      <c r="Y1655" s="44"/>
      <c r="Z1655" s="44"/>
      <c r="AA1655" s="44"/>
      <c r="AB1655" s="44"/>
      <c r="AC1655" s="44"/>
      <c r="AD1655" s="44"/>
      <c r="AP1655"/>
      <c r="AQ1655"/>
      <c r="AX1655"/>
    </row>
    <row r="1656" spans="18:50">
      <c r="R1656" s="409"/>
      <c r="S1656" s="44"/>
      <c r="T1656" s="44"/>
      <c r="U1656" s="44"/>
      <c r="V1656" s="44"/>
      <c r="W1656" s="44"/>
      <c r="X1656" s="44"/>
      <c r="Y1656" s="44"/>
      <c r="Z1656" s="44"/>
      <c r="AA1656" s="44"/>
      <c r="AB1656" s="44"/>
      <c r="AC1656" s="44"/>
      <c r="AD1656" s="44"/>
      <c r="AP1656"/>
      <c r="AQ1656"/>
      <c r="AX1656"/>
    </row>
    <row r="1657" spans="18:50">
      <c r="R1657" s="409"/>
      <c r="S1657" s="44"/>
      <c r="T1657" s="44"/>
      <c r="U1657" s="44"/>
      <c r="V1657" s="44"/>
      <c r="W1657" s="44"/>
      <c r="X1657" s="44"/>
      <c r="Y1657" s="44"/>
      <c r="Z1657" s="44"/>
      <c r="AA1657" s="44"/>
      <c r="AB1657" s="44"/>
      <c r="AC1657" s="44"/>
      <c r="AD1657" s="44"/>
      <c r="AP1657"/>
      <c r="AQ1657"/>
      <c r="AX1657"/>
    </row>
    <row r="1658" spans="18:50">
      <c r="R1658" s="409"/>
      <c r="S1658" s="44"/>
      <c r="T1658" s="44"/>
      <c r="U1658" s="44"/>
      <c r="V1658" s="44"/>
      <c r="W1658" s="44"/>
      <c r="X1658" s="44"/>
      <c r="Y1658" s="44"/>
      <c r="Z1658" s="44"/>
      <c r="AA1658" s="44"/>
      <c r="AB1658" s="44"/>
      <c r="AC1658" s="44"/>
      <c r="AD1658" s="44"/>
      <c r="AP1658"/>
      <c r="AQ1658"/>
      <c r="AX1658"/>
    </row>
    <row r="1659" spans="18:50">
      <c r="R1659" s="409"/>
      <c r="S1659" s="44"/>
      <c r="T1659" s="44"/>
      <c r="U1659" s="44"/>
      <c r="V1659" s="44"/>
      <c r="W1659" s="44"/>
      <c r="X1659" s="44"/>
      <c r="Y1659" s="44"/>
      <c r="Z1659" s="44"/>
      <c r="AA1659" s="44"/>
      <c r="AB1659" s="44"/>
      <c r="AC1659" s="44"/>
      <c r="AD1659" s="44"/>
      <c r="AP1659"/>
      <c r="AQ1659"/>
      <c r="AX1659"/>
    </row>
    <row r="1660" spans="18:50">
      <c r="R1660" s="409"/>
      <c r="S1660" s="44"/>
      <c r="T1660" s="44"/>
      <c r="U1660" s="44"/>
      <c r="V1660" s="44"/>
      <c r="W1660" s="44"/>
      <c r="X1660" s="44"/>
      <c r="Y1660" s="44"/>
      <c r="Z1660" s="44"/>
      <c r="AA1660" s="44"/>
      <c r="AB1660" s="44"/>
      <c r="AC1660" s="44"/>
      <c r="AD1660" s="44"/>
      <c r="AP1660"/>
      <c r="AQ1660"/>
      <c r="AX1660"/>
    </row>
    <row r="1661" spans="18:50">
      <c r="R1661" s="409"/>
      <c r="S1661" s="44"/>
      <c r="T1661" s="44"/>
      <c r="U1661" s="44"/>
      <c r="V1661" s="44"/>
      <c r="W1661" s="44"/>
      <c r="X1661" s="44"/>
      <c r="Y1661" s="44"/>
      <c r="Z1661" s="44"/>
      <c r="AA1661" s="44"/>
      <c r="AB1661" s="44"/>
      <c r="AC1661" s="44"/>
      <c r="AD1661" s="44"/>
      <c r="AP1661"/>
      <c r="AQ1661"/>
      <c r="AX1661"/>
    </row>
    <row r="1662" spans="18:50">
      <c r="R1662" s="409"/>
      <c r="S1662" s="44"/>
      <c r="T1662" s="44"/>
      <c r="U1662" s="44"/>
      <c r="V1662" s="44"/>
      <c r="W1662" s="44"/>
      <c r="X1662" s="44"/>
      <c r="Y1662" s="44"/>
      <c r="Z1662" s="44"/>
      <c r="AA1662" s="44"/>
      <c r="AB1662" s="44"/>
      <c r="AC1662" s="44"/>
      <c r="AD1662" s="44"/>
      <c r="AP1662"/>
      <c r="AQ1662"/>
      <c r="AX1662"/>
    </row>
    <row r="1663" spans="18:50">
      <c r="R1663" s="409"/>
      <c r="S1663" s="44"/>
      <c r="T1663" s="44"/>
      <c r="U1663" s="44"/>
      <c r="V1663" s="44"/>
      <c r="W1663" s="44"/>
      <c r="X1663" s="44"/>
      <c r="Y1663" s="44"/>
      <c r="Z1663" s="44"/>
      <c r="AA1663" s="44"/>
      <c r="AB1663" s="44"/>
      <c r="AC1663" s="44"/>
      <c r="AD1663" s="44"/>
      <c r="AP1663"/>
      <c r="AQ1663"/>
      <c r="AX1663"/>
    </row>
    <row r="1664" spans="18:50">
      <c r="R1664" s="409"/>
      <c r="S1664" s="44"/>
      <c r="T1664" s="44"/>
      <c r="U1664" s="44"/>
      <c r="V1664" s="44"/>
      <c r="W1664" s="44"/>
      <c r="X1664" s="44"/>
      <c r="Y1664" s="44"/>
      <c r="Z1664" s="44"/>
      <c r="AA1664" s="44"/>
      <c r="AB1664" s="44"/>
      <c r="AC1664" s="44"/>
      <c r="AD1664" s="44"/>
      <c r="AP1664"/>
      <c r="AQ1664"/>
      <c r="AX1664"/>
    </row>
    <row r="1665" spans="18:50">
      <c r="R1665" s="409"/>
      <c r="S1665" s="44"/>
      <c r="T1665" s="44"/>
      <c r="U1665" s="44"/>
      <c r="V1665" s="44"/>
      <c r="W1665" s="44"/>
      <c r="X1665" s="44"/>
      <c r="Y1665" s="44"/>
      <c r="Z1665" s="44"/>
      <c r="AA1665" s="44"/>
      <c r="AB1665" s="44"/>
      <c r="AC1665" s="44"/>
      <c r="AD1665" s="44"/>
      <c r="AP1665"/>
      <c r="AQ1665"/>
      <c r="AX1665"/>
    </row>
    <row r="1666" spans="18:50">
      <c r="R1666" s="409"/>
      <c r="S1666" s="44"/>
      <c r="T1666" s="44"/>
      <c r="U1666" s="44"/>
      <c r="V1666" s="44"/>
      <c r="W1666" s="44"/>
      <c r="X1666" s="44"/>
      <c r="Y1666" s="44"/>
      <c r="Z1666" s="44"/>
      <c r="AA1666" s="44"/>
      <c r="AB1666" s="44"/>
      <c r="AC1666" s="44"/>
      <c r="AD1666" s="44"/>
      <c r="AP1666"/>
      <c r="AQ1666"/>
      <c r="AX1666"/>
    </row>
    <row r="1667" spans="18:50">
      <c r="R1667" s="409"/>
      <c r="S1667" s="44"/>
      <c r="T1667" s="44"/>
      <c r="U1667" s="44"/>
      <c r="V1667" s="44"/>
      <c r="W1667" s="44"/>
      <c r="X1667" s="44"/>
      <c r="Y1667" s="44"/>
      <c r="Z1667" s="44"/>
      <c r="AA1667" s="44"/>
      <c r="AB1667" s="44"/>
      <c r="AC1667" s="44"/>
      <c r="AD1667" s="44"/>
      <c r="AP1667"/>
      <c r="AQ1667"/>
      <c r="AX1667"/>
    </row>
    <row r="1668" spans="18:50">
      <c r="R1668" s="409"/>
      <c r="S1668" s="44"/>
      <c r="T1668" s="44"/>
      <c r="U1668" s="44"/>
      <c r="V1668" s="44"/>
      <c r="W1668" s="44"/>
      <c r="X1668" s="44"/>
      <c r="Y1668" s="44"/>
      <c r="Z1668" s="44"/>
      <c r="AA1668" s="44"/>
      <c r="AB1668" s="44"/>
      <c r="AC1668" s="44"/>
      <c r="AD1668" s="44"/>
      <c r="AP1668"/>
      <c r="AQ1668"/>
      <c r="AX1668"/>
    </row>
    <row r="1669" spans="18:50">
      <c r="R1669" s="409"/>
      <c r="S1669" s="44"/>
      <c r="T1669" s="44"/>
      <c r="U1669" s="44"/>
      <c r="V1669" s="44"/>
      <c r="W1669" s="44"/>
      <c r="X1669" s="44"/>
      <c r="Y1669" s="44"/>
      <c r="Z1669" s="44"/>
      <c r="AA1669" s="44"/>
      <c r="AB1669" s="44"/>
      <c r="AC1669" s="44"/>
      <c r="AD1669" s="44"/>
      <c r="AP1669"/>
      <c r="AQ1669"/>
      <c r="AX1669"/>
    </row>
    <row r="1670" spans="18:50">
      <c r="R1670" s="409"/>
      <c r="S1670" s="44"/>
      <c r="T1670" s="44"/>
      <c r="U1670" s="44"/>
      <c r="V1670" s="44"/>
      <c r="W1670" s="44"/>
      <c r="X1670" s="44"/>
      <c r="Y1670" s="44"/>
      <c r="Z1670" s="44"/>
      <c r="AA1670" s="44"/>
      <c r="AB1670" s="44"/>
      <c r="AC1670" s="44"/>
      <c r="AD1670" s="44"/>
      <c r="AP1670"/>
      <c r="AQ1670"/>
      <c r="AX1670"/>
    </row>
    <row r="1671" spans="18:50">
      <c r="R1671" s="409"/>
      <c r="S1671" s="44"/>
      <c r="T1671" s="44"/>
      <c r="U1671" s="44"/>
      <c r="V1671" s="44"/>
      <c r="W1671" s="44"/>
      <c r="X1671" s="44"/>
      <c r="Y1671" s="44"/>
      <c r="Z1671" s="44"/>
      <c r="AA1671" s="44"/>
      <c r="AB1671" s="44"/>
      <c r="AC1671" s="44"/>
      <c r="AD1671" s="44"/>
      <c r="AP1671"/>
      <c r="AQ1671"/>
      <c r="AX1671"/>
    </row>
    <row r="1672" spans="18:50">
      <c r="R1672" s="409"/>
      <c r="S1672" s="44"/>
      <c r="T1672" s="44"/>
      <c r="U1672" s="44"/>
      <c r="V1672" s="44"/>
      <c r="W1672" s="44"/>
      <c r="X1672" s="44"/>
      <c r="Y1672" s="44"/>
      <c r="Z1672" s="44"/>
      <c r="AA1672" s="44"/>
      <c r="AB1672" s="44"/>
      <c r="AC1672" s="44"/>
      <c r="AD1672" s="44"/>
      <c r="AP1672"/>
      <c r="AQ1672"/>
      <c r="AX1672"/>
    </row>
    <row r="1673" spans="18:50">
      <c r="R1673" s="409"/>
      <c r="S1673" s="44"/>
      <c r="T1673" s="44"/>
      <c r="U1673" s="44"/>
      <c r="V1673" s="44"/>
      <c r="W1673" s="44"/>
      <c r="X1673" s="44"/>
      <c r="Y1673" s="44"/>
      <c r="Z1673" s="44"/>
      <c r="AA1673" s="44"/>
      <c r="AB1673" s="44"/>
      <c r="AC1673" s="44"/>
      <c r="AD1673" s="44"/>
      <c r="AP1673"/>
      <c r="AQ1673"/>
      <c r="AX1673"/>
    </row>
    <row r="1674" spans="18:50">
      <c r="R1674" s="409"/>
      <c r="S1674" s="44"/>
      <c r="T1674" s="44"/>
      <c r="U1674" s="44"/>
      <c r="V1674" s="44"/>
      <c r="W1674" s="44"/>
      <c r="X1674" s="44"/>
      <c r="Y1674" s="44"/>
      <c r="Z1674" s="44"/>
      <c r="AA1674" s="44"/>
      <c r="AB1674" s="44"/>
      <c r="AC1674" s="44"/>
      <c r="AD1674" s="44"/>
      <c r="AP1674"/>
      <c r="AQ1674"/>
      <c r="AX1674"/>
    </row>
    <row r="1675" spans="18:50">
      <c r="R1675" s="409"/>
      <c r="S1675" s="44"/>
      <c r="T1675" s="44"/>
      <c r="U1675" s="44"/>
      <c r="V1675" s="44"/>
      <c r="W1675" s="44"/>
      <c r="X1675" s="44"/>
      <c r="Y1675" s="44"/>
      <c r="Z1675" s="44"/>
      <c r="AA1675" s="44"/>
      <c r="AB1675" s="44"/>
      <c r="AC1675" s="44"/>
      <c r="AD1675" s="44"/>
      <c r="AP1675"/>
      <c r="AQ1675"/>
      <c r="AX1675"/>
    </row>
    <row r="1676" spans="18:50">
      <c r="R1676" s="409"/>
      <c r="S1676" s="44"/>
      <c r="T1676" s="44"/>
      <c r="U1676" s="44"/>
      <c r="V1676" s="44"/>
      <c r="W1676" s="44"/>
      <c r="X1676" s="44"/>
      <c r="Y1676" s="44"/>
      <c r="Z1676" s="44"/>
      <c r="AA1676" s="44"/>
      <c r="AB1676" s="44"/>
      <c r="AC1676" s="44"/>
      <c r="AD1676" s="44"/>
      <c r="AP1676"/>
      <c r="AQ1676"/>
      <c r="AX1676"/>
    </row>
    <row r="1677" spans="18:50">
      <c r="R1677" s="409"/>
      <c r="S1677" s="44"/>
      <c r="T1677" s="44"/>
      <c r="U1677" s="44"/>
      <c r="V1677" s="44"/>
      <c r="W1677" s="44"/>
      <c r="X1677" s="44"/>
      <c r="Y1677" s="44"/>
      <c r="Z1677" s="44"/>
      <c r="AA1677" s="44"/>
      <c r="AB1677" s="44"/>
      <c r="AC1677" s="44"/>
      <c r="AD1677" s="44"/>
      <c r="AP1677"/>
      <c r="AQ1677"/>
      <c r="AX1677"/>
    </row>
    <row r="1678" spans="18:50">
      <c r="R1678" s="409"/>
      <c r="S1678" s="44"/>
      <c r="T1678" s="44"/>
      <c r="U1678" s="44"/>
      <c r="V1678" s="44"/>
      <c r="W1678" s="44"/>
      <c r="X1678" s="44"/>
      <c r="Y1678" s="44"/>
      <c r="Z1678" s="44"/>
      <c r="AA1678" s="44"/>
      <c r="AB1678" s="44"/>
      <c r="AC1678" s="44"/>
      <c r="AD1678" s="44"/>
      <c r="AP1678"/>
      <c r="AQ1678"/>
      <c r="AX1678"/>
    </row>
    <row r="1679" spans="18:50">
      <c r="R1679" s="409"/>
      <c r="S1679" s="44"/>
      <c r="T1679" s="44"/>
      <c r="U1679" s="44"/>
      <c r="V1679" s="44"/>
      <c r="W1679" s="44"/>
      <c r="X1679" s="44"/>
      <c r="Y1679" s="44"/>
      <c r="Z1679" s="44"/>
      <c r="AA1679" s="44"/>
      <c r="AB1679" s="44"/>
      <c r="AC1679" s="44"/>
      <c r="AD1679" s="44"/>
      <c r="AP1679"/>
      <c r="AQ1679"/>
      <c r="AX1679"/>
    </row>
    <row r="1680" spans="18:50">
      <c r="R1680" s="409"/>
      <c r="S1680" s="44"/>
      <c r="T1680" s="44"/>
      <c r="U1680" s="44"/>
      <c r="V1680" s="44"/>
      <c r="W1680" s="44"/>
      <c r="X1680" s="44"/>
      <c r="Y1680" s="44"/>
      <c r="Z1680" s="44"/>
      <c r="AA1680" s="44"/>
      <c r="AB1680" s="44"/>
      <c r="AC1680" s="44"/>
      <c r="AD1680" s="44"/>
      <c r="AP1680"/>
      <c r="AQ1680"/>
      <c r="AX1680"/>
    </row>
    <row r="1681" spans="18:50">
      <c r="R1681" s="409"/>
      <c r="S1681" s="44"/>
      <c r="T1681" s="44"/>
      <c r="U1681" s="44"/>
      <c r="V1681" s="44"/>
      <c r="W1681" s="44"/>
      <c r="X1681" s="44"/>
      <c r="Y1681" s="44"/>
      <c r="Z1681" s="44"/>
      <c r="AA1681" s="44"/>
      <c r="AB1681" s="44"/>
      <c r="AC1681" s="44"/>
      <c r="AD1681" s="44"/>
      <c r="AP1681"/>
      <c r="AQ1681"/>
      <c r="AX1681"/>
    </row>
    <row r="1682" spans="18:50">
      <c r="R1682" s="409"/>
      <c r="S1682" s="44"/>
      <c r="T1682" s="44"/>
      <c r="U1682" s="44"/>
      <c r="V1682" s="44"/>
      <c r="W1682" s="44"/>
      <c r="X1682" s="44"/>
      <c r="Y1682" s="44"/>
      <c r="Z1682" s="44"/>
      <c r="AA1682" s="44"/>
      <c r="AB1682" s="44"/>
      <c r="AC1682" s="44"/>
      <c r="AD1682" s="44"/>
      <c r="AP1682"/>
      <c r="AQ1682"/>
      <c r="AX1682"/>
    </row>
    <row r="1683" spans="18:50">
      <c r="R1683" s="409"/>
      <c r="S1683" s="44"/>
      <c r="T1683" s="44"/>
      <c r="U1683" s="44"/>
      <c r="V1683" s="44"/>
      <c r="W1683" s="44"/>
      <c r="X1683" s="44"/>
      <c r="Y1683" s="44"/>
      <c r="Z1683" s="44"/>
      <c r="AA1683" s="44"/>
      <c r="AB1683" s="44"/>
      <c r="AC1683" s="44"/>
      <c r="AD1683" s="44"/>
      <c r="AP1683"/>
      <c r="AQ1683"/>
      <c r="AX1683"/>
    </row>
    <row r="1684" spans="18:50">
      <c r="R1684" s="409"/>
      <c r="S1684" s="44"/>
      <c r="T1684" s="44"/>
      <c r="U1684" s="44"/>
      <c r="V1684" s="44"/>
      <c r="W1684" s="44"/>
      <c r="X1684" s="44"/>
      <c r="Y1684" s="44"/>
      <c r="Z1684" s="44"/>
      <c r="AA1684" s="44"/>
      <c r="AB1684" s="44"/>
      <c r="AC1684" s="44"/>
      <c r="AD1684" s="44"/>
      <c r="AP1684"/>
      <c r="AQ1684"/>
      <c r="AX1684"/>
    </row>
    <row r="1685" spans="18:50">
      <c r="R1685" s="409"/>
      <c r="S1685" s="44"/>
      <c r="T1685" s="44"/>
      <c r="U1685" s="44"/>
      <c r="V1685" s="44"/>
      <c r="W1685" s="44"/>
      <c r="X1685" s="44"/>
      <c r="Y1685" s="44"/>
      <c r="Z1685" s="44"/>
      <c r="AA1685" s="44"/>
      <c r="AB1685" s="44"/>
      <c r="AC1685" s="44"/>
      <c r="AD1685" s="44"/>
      <c r="AP1685"/>
      <c r="AQ1685"/>
      <c r="AX1685"/>
    </row>
    <row r="1686" spans="18:50">
      <c r="R1686" s="409"/>
      <c r="S1686" s="44"/>
      <c r="T1686" s="44"/>
      <c r="U1686" s="44"/>
      <c r="V1686" s="44"/>
      <c r="W1686" s="44"/>
      <c r="X1686" s="44"/>
      <c r="Y1686" s="44"/>
      <c r="Z1686" s="44"/>
      <c r="AA1686" s="44"/>
      <c r="AB1686" s="44"/>
      <c r="AC1686" s="44"/>
      <c r="AD1686" s="44"/>
      <c r="AP1686"/>
      <c r="AQ1686"/>
      <c r="AX1686"/>
    </row>
    <row r="1687" spans="18:50">
      <c r="R1687" s="409"/>
      <c r="S1687" s="44"/>
      <c r="T1687" s="44"/>
      <c r="U1687" s="44"/>
      <c r="V1687" s="44"/>
      <c r="W1687" s="44"/>
      <c r="X1687" s="44"/>
      <c r="Y1687" s="44"/>
      <c r="Z1687" s="44"/>
      <c r="AA1687" s="44"/>
      <c r="AB1687" s="44"/>
      <c r="AC1687" s="44"/>
      <c r="AD1687" s="44"/>
      <c r="AP1687"/>
      <c r="AQ1687"/>
      <c r="AX1687"/>
    </row>
    <row r="1688" spans="18:50">
      <c r="R1688" s="409"/>
      <c r="S1688" s="44"/>
      <c r="T1688" s="44"/>
      <c r="U1688" s="44"/>
      <c r="V1688" s="44"/>
      <c r="W1688" s="44"/>
      <c r="X1688" s="44"/>
      <c r="Y1688" s="44"/>
      <c r="Z1688" s="44"/>
      <c r="AA1688" s="44"/>
      <c r="AB1688" s="44"/>
      <c r="AC1688" s="44"/>
      <c r="AD1688" s="44"/>
      <c r="AP1688"/>
      <c r="AQ1688"/>
      <c r="AX1688"/>
    </row>
    <row r="1689" spans="18:50">
      <c r="R1689" s="409"/>
      <c r="S1689" s="44"/>
      <c r="T1689" s="44"/>
      <c r="U1689" s="44"/>
      <c r="V1689" s="44"/>
      <c r="W1689" s="44"/>
      <c r="X1689" s="44"/>
      <c r="Y1689" s="44"/>
      <c r="Z1689" s="44"/>
      <c r="AA1689" s="44"/>
      <c r="AB1689" s="44"/>
      <c r="AC1689" s="44"/>
      <c r="AD1689" s="44"/>
      <c r="AP1689"/>
      <c r="AQ1689"/>
      <c r="AX1689"/>
    </row>
    <row r="1690" spans="18:50">
      <c r="R1690" s="409"/>
      <c r="S1690" s="44"/>
      <c r="T1690" s="44"/>
      <c r="U1690" s="44"/>
      <c r="V1690" s="44"/>
      <c r="W1690" s="44"/>
      <c r="X1690" s="44"/>
      <c r="Y1690" s="44"/>
      <c r="Z1690" s="44"/>
      <c r="AA1690" s="44"/>
      <c r="AB1690" s="44"/>
      <c r="AC1690" s="44"/>
      <c r="AD1690" s="44"/>
      <c r="AP1690"/>
      <c r="AQ1690"/>
      <c r="AX1690"/>
    </row>
    <row r="1691" spans="18:50">
      <c r="R1691" s="409"/>
      <c r="S1691" s="44"/>
      <c r="T1691" s="44"/>
      <c r="U1691" s="44"/>
      <c r="V1691" s="44"/>
      <c r="W1691" s="44"/>
      <c r="X1691" s="44"/>
      <c r="Y1691" s="44"/>
      <c r="Z1691" s="44"/>
      <c r="AA1691" s="44"/>
      <c r="AB1691" s="44"/>
      <c r="AC1691" s="44"/>
      <c r="AD1691" s="44"/>
      <c r="AP1691"/>
      <c r="AQ1691"/>
      <c r="AX1691"/>
    </row>
    <row r="1692" spans="18:50">
      <c r="R1692" s="409"/>
      <c r="S1692" s="44"/>
      <c r="T1692" s="44"/>
      <c r="U1692" s="44"/>
      <c r="V1692" s="44"/>
      <c r="W1692" s="44"/>
      <c r="X1692" s="44"/>
      <c r="Y1692" s="44"/>
      <c r="Z1692" s="44"/>
      <c r="AA1692" s="44"/>
      <c r="AB1692" s="44"/>
      <c r="AC1692" s="44"/>
      <c r="AD1692" s="44"/>
      <c r="AP1692"/>
      <c r="AQ1692"/>
      <c r="AX1692"/>
    </row>
    <row r="1693" spans="18:50">
      <c r="R1693" s="409"/>
      <c r="S1693" s="44"/>
      <c r="T1693" s="44"/>
      <c r="U1693" s="44"/>
      <c r="V1693" s="44"/>
      <c r="W1693" s="44"/>
      <c r="X1693" s="44"/>
      <c r="Y1693" s="44"/>
      <c r="Z1693" s="44"/>
      <c r="AA1693" s="44"/>
      <c r="AB1693" s="44"/>
      <c r="AC1693" s="44"/>
      <c r="AD1693" s="44"/>
      <c r="AP1693"/>
      <c r="AQ1693"/>
      <c r="AX1693"/>
    </row>
    <row r="1694" spans="18:50">
      <c r="R1694" s="409"/>
      <c r="S1694" s="44"/>
      <c r="T1694" s="44"/>
      <c r="U1694" s="44"/>
      <c r="V1694" s="44"/>
      <c r="W1694" s="44"/>
      <c r="X1694" s="44"/>
      <c r="Y1694" s="44"/>
      <c r="Z1694" s="44"/>
      <c r="AA1694" s="44"/>
      <c r="AB1694" s="44"/>
      <c r="AC1694" s="44"/>
      <c r="AD1694" s="44"/>
      <c r="AP1694"/>
      <c r="AQ1694"/>
      <c r="AX1694"/>
    </row>
    <row r="1695" spans="18:50">
      <c r="R1695" s="409"/>
      <c r="S1695" s="44"/>
      <c r="T1695" s="44"/>
      <c r="U1695" s="44"/>
      <c r="V1695" s="44"/>
      <c r="W1695" s="44"/>
      <c r="X1695" s="44"/>
      <c r="Y1695" s="44"/>
      <c r="Z1695" s="44"/>
      <c r="AA1695" s="44"/>
      <c r="AB1695" s="44"/>
      <c r="AC1695" s="44"/>
      <c r="AD1695" s="44"/>
      <c r="AP1695"/>
      <c r="AQ1695"/>
      <c r="AX1695"/>
    </row>
    <row r="1696" spans="18:50">
      <c r="R1696" s="409"/>
      <c r="S1696" s="44"/>
      <c r="T1696" s="44"/>
      <c r="U1696" s="44"/>
      <c r="V1696" s="44"/>
      <c r="W1696" s="44"/>
      <c r="X1696" s="44"/>
      <c r="Y1696" s="44"/>
      <c r="Z1696" s="44"/>
      <c r="AA1696" s="44"/>
      <c r="AB1696" s="44"/>
      <c r="AC1696" s="44"/>
      <c r="AD1696" s="44"/>
      <c r="AP1696"/>
      <c r="AQ1696"/>
      <c r="AX1696"/>
    </row>
    <row r="1697" spans="18:50">
      <c r="R1697" s="409"/>
      <c r="S1697" s="44"/>
      <c r="T1697" s="44"/>
      <c r="U1697" s="44"/>
      <c r="V1697" s="44"/>
      <c r="W1697" s="44"/>
      <c r="X1697" s="44"/>
      <c r="Y1697" s="44"/>
      <c r="Z1697" s="44"/>
      <c r="AA1697" s="44"/>
      <c r="AB1697" s="44"/>
      <c r="AC1697" s="44"/>
      <c r="AD1697" s="44"/>
      <c r="AP1697"/>
      <c r="AQ1697"/>
      <c r="AX1697"/>
    </row>
    <row r="1698" spans="18:50">
      <c r="R1698" s="409"/>
      <c r="S1698" s="44"/>
      <c r="T1698" s="44"/>
      <c r="U1698" s="44"/>
      <c r="V1698" s="44"/>
      <c r="W1698" s="44"/>
      <c r="X1698" s="44"/>
      <c r="Y1698" s="44"/>
      <c r="Z1698" s="44"/>
      <c r="AA1698" s="44"/>
      <c r="AB1698" s="44"/>
      <c r="AC1698" s="44"/>
      <c r="AD1698" s="44"/>
      <c r="AP1698"/>
      <c r="AQ1698"/>
      <c r="AX1698"/>
    </row>
    <row r="1699" spans="18:50">
      <c r="R1699" s="409"/>
      <c r="S1699" s="44"/>
      <c r="T1699" s="44"/>
      <c r="U1699" s="44"/>
      <c r="V1699" s="44"/>
      <c r="W1699" s="44"/>
      <c r="X1699" s="44"/>
      <c r="Y1699" s="44"/>
      <c r="Z1699" s="44"/>
      <c r="AA1699" s="44"/>
      <c r="AB1699" s="44"/>
      <c r="AC1699" s="44"/>
      <c r="AD1699" s="44"/>
      <c r="AP1699"/>
      <c r="AQ1699"/>
      <c r="AX1699"/>
    </row>
    <row r="1700" spans="18:50">
      <c r="R1700" s="409"/>
      <c r="S1700" s="44"/>
      <c r="T1700" s="44"/>
      <c r="U1700" s="44"/>
      <c r="V1700" s="44"/>
      <c r="W1700" s="44"/>
      <c r="X1700" s="44"/>
      <c r="Y1700" s="44"/>
      <c r="Z1700" s="44"/>
      <c r="AA1700" s="44"/>
      <c r="AB1700" s="44"/>
      <c r="AC1700" s="44"/>
      <c r="AD1700" s="44"/>
      <c r="AP1700"/>
      <c r="AQ1700"/>
      <c r="AX1700"/>
    </row>
    <row r="1701" spans="18:50">
      <c r="R1701" s="409"/>
      <c r="S1701" s="44"/>
      <c r="T1701" s="44"/>
      <c r="U1701" s="44"/>
      <c r="V1701" s="44"/>
      <c r="W1701" s="44"/>
      <c r="X1701" s="44"/>
      <c r="Y1701" s="44"/>
      <c r="Z1701" s="44"/>
      <c r="AA1701" s="44"/>
      <c r="AB1701" s="44"/>
      <c r="AC1701" s="44"/>
      <c r="AD1701" s="44"/>
      <c r="AP1701"/>
      <c r="AQ1701"/>
      <c r="AX1701"/>
    </row>
    <row r="1702" spans="18:50">
      <c r="R1702" s="409"/>
      <c r="S1702" s="44"/>
      <c r="T1702" s="44"/>
      <c r="U1702" s="44"/>
      <c r="V1702" s="44"/>
      <c r="W1702" s="44"/>
      <c r="X1702" s="44"/>
      <c r="Y1702" s="44"/>
      <c r="Z1702" s="44"/>
      <c r="AA1702" s="44"/>
      <c r="AB1702" s="44"/>
      <c r="AC1702" s="44"/>
      <c r="AD1702" s="44"/>
      <c r="AP1702"/>
      <c r="AQ1702"/>
      <c r="AX1702"/>
    </row>
    <row r="1703" spans="18:50">
      <c r="R1703" s="409"/>
      <c r="S1703" s="44"/>
      <c r="T1703" s="44"/>
      <c r="U1703" s="44"/>
      <c r="V1703" s="44"/>
      <c r="W1703" s="44"/>
      <c r="X1703" s="44"/>
      <c r="Y1703" s="44"/>
      <c r="Z1703" s="44"/>
      <c r="AA1703" s="44"/>
      <c r="AB1703" s="44"/>
      <c r="AC1703" s="44"/>
      <c r="AD1703" s="44"/>
      <c r="AP1703"/>
      <c r="AQ1703"/>
      <c r="AX1703"/>
    </row>
    <row r="1704" spans="18:50">
      <c r="R1704" s="409"/>
      <c r="S1704" s="44"/>
      <c r="T1704" s="44"/>
      <c r="U1704" s="44"/>
      <c r="V1704" s="44"/>
      <c r="W1704" s="44"/>
      <c r="X1704" s="44"/>
      <c r="Y1704" s="44"/>
      <c r="Z1704" s="44"/>
      <c r="AA1704" s="44"/>
      <c r="AB1704" s="44"/>
      <c r="AC1704" s="44"/>
      <c r="AD1704" s="44"/>
      <c r="AP1704"/>
      <c r="AQ1704"/>
      <c r="AX1704"/>
    </row>
    <row r="1705" spans="18:50">
      <c r="R1705" s="409"/>
      <c r="S1705" s="44"/>
      <c r="T1705" s="44"/>
      <c r="U1705" s="44"/>
      <c r="V1705" s="44"/>
      <c r="W1705" s="44"/>
      <c r="X1705" s="44"/>
      <c r="Y1705" s="44"/>
      <c r="Z1705" s="44"/>
      <c r="AA1705" s="44"/>
      <c r="AB1705" s="44"/>
      <c r="AC1705" s="44"/>
      <c r="AD1705" s="44"/>
      <c r="AP1705"/>
      <c r="AQ1705"/>
      <c r="AX1705"/>
    </row>
    <row r="1706" spans="18:50">
      <c r="R1706" s="409"/>
      <c r="S1706" s="44"/>
      <c r="T1706" s="44"/>
      <c r="U1706" s="44"/>
      <c r="V1706" s="44"/>
      <c r="W1706" s="44"/>
      <c r="X1706" s="44"/>
      <c r="Y1706" s="44"/>
      <c r="Z1706" s="44"/>
      <c r="AA1706" s="44"/>
      <c r="AB1706" s="44"/>
      <c r="AC1706" s="44"/>
      <c r="AD1706" s="44"/>
      <c r="AP1706"/>
      <c r="AQ1706"/>
      <c r="AX1706"/>
    </row>
    <row r="1707" spans="18:50">
      <c r="R1707" s="409"/>
      <c r="S1707" s="44"/>
      <c r="T1707" s="44"/>
      <c r="U1707" s="44"/>
      <c r="V1707" s="44"/>
      <c r="W1707" s="44"/>
      <c r="X1707" s="44"/>
      <c r="Y1707" s="44"/>
      <c r="Z1707" s="44"/>
      <c r="AA1707" s="44"/>
      <c r="AB1707" s="44"/>
      <c r="AC1707" s="44"/>
      <c r="AD1707" s="44"/>
      <c r="AP1707"/>
      <c r="AQ1707"/>
      <c r="AX1707"/>
    </row>
    <row r="1708" spans="18:50">
      <c r="R1708" s="409"/>
      <c r="S1708" s="44"/>
      <c r="T1708" s="44"/>
      <c r="U1708" s="44"/>
      <c r="V1708" s="44"/>
      <c r="W1708" s="44"/>
      <c r="X1708" s="44"/>
      <c r="Y1708" s="44"/>
      <c r="Z1708" s="44"/>
      <c r="AA1708" s="44"/>
      <c r="AB1708" s="44"/>
      <c r="AC1708" s="44"/>
      <c r="AD1708" s="44"/>
      <c r="AP1708"/>
      <c r="AQ1708"/>
      <c r="AX1708"/>
    </row>
    <row r="1709" spans="18:50">
      <c r="R1709" s="409"/>
      <c r="S1709" s="44"/>
      <c r="T1709" s="44"/>
      <c r="U1709" s="44"/>
      <c r="V1709" s="44"/>
      <c r="W1709" s="44"/>
      <c r="X1709" s="44"/>
      <c r="Y1709" s="44"/>
      <c r="Z1709" s="44"/>
      <c r="AA1709" s="44"/>
      <c r="AB1709" s="44"/>
      <c r="AC1709" s="44"/>
      <c r="AD1709" s="44"/>
      <c r="AP1709"/>
      <c r="AQ1709"/>
      <c r="AX1709"/>
    </row>
    <row r="1710" spans="18:50">
      <c r="R1710" s="409"/>
      <c r="S1710" s="44"/>
      <c r="T1710" s="44"/>
      <c r="U1710" s="44"/>
      <c r="V1710" s="44"/>
      <c r="W1710" s="44"/>
      <c r="X1710" s="44"/>
      <c r="Y1710" s="44"/>
      <c r="Z1710" s="44"/>
      <c r="AA1710" s="44"/>
      <c r="AB1710" s="44"/>
      <c r="AC1710" s="44"/>
      <c r="AD1710" s="44"/>
      <c r="AP1710"/>
      <c r="AQ1710"/>
      <c r="AX1710"/>
    </row>
    <row r="1711" spans="18:50">
      <c r="R1711" s="409"/>
      <c r="S1711" s="44"/>
      <c r="T1711" s="44"/>
      <c r="U1711" s="44"/>
      <c r="V1711" s="44"/>
      <c r="W1711" s="44"/>
      <c r="X1711" s="44"/>
      <c r="Y1711" s="44"/>
      <c r="Z1711" s="44"/>
      <c r="AA1711" s="44"/>
      <c r="AB1711" s="44"/>
      <c r="AC1711" s="44"/>
      <c r="AD1711" s="44"/>
      <c r="AP1711"/>
      <c r="AQ1711"/>
      <c r="AX1711"/>
    </row>
    <row r="1712" spans="18:50">
      <c r="R1712" s="409"/>
      <c r="S1712" s="44"/>
      <c r="T1712" s="44"/>
      <c r="U1712" s="44"/>
      <c r="V1712" s="44"/>
      <c r="W1712" s="44"/>
      <c r="X1712" s="44"/>
      <c r="Y1712" s="44"/>
      <c r="Z1712" s="44"/>
      <c r="AA1712" s="44"/>
      <c r="AB1712" s="44"/>
      <c r="AC1712" s="44"/>
      <c r="AD1712" s="44"/>
      <c r="AP1712"/>
      <c r="AQ1712"/>
      <c r="AX1712"/>
    </row>
    <row r="1713" spans="18:50">
      <c r="R1713" s="409"/>
      <c r="S1713" s="44"/>
      <c r="T1713" s="44"/>
      <c r="U1713" s="44"/>
      <c r="V1713" s="44"/>
      <c r="W1713" s="44"/>
      <c r="X1713" s="44"/>
      <c r="Y1713" s="44"/>
      <c r="Z1713" s="44"/>
      <c r="AA1713" s="44"/>
      <c r="AB1713" s="44"/>
      <c r="AC1713" s="44"/>
      <c r="AD1713" s="44"/>
      <c r="AP1713"/>
      <c r="AQ1713"/>
      <c r="AX1713"/>
    </row>
    <row r="1714" spans="18:50">
      <c r="R1714" s="409"/>
      <c r="S1714" s="44"/>
      <c r="T1714" s="44"/>
      <c r="U1714" s="44"/>
      <c r="V1714" s="44"/>
      <c r="W1714" s="44"/>
      <c r="X1714" s="44"/>
      <c r="Y1714" s="44"/>
      <c r="Z1714" s="44"/>
      <c r="AA1714" s="44"/>
      <c r="AB1714" s="44"/>
      <c r="AC1714" s="44"/>
      <c r="AD1714" s="44"/>
      <c r="AP1714"/>
      <c r="AQ1714"/>
      <c r="AX1714"/>
    </row>
    <row r="1715" spans="18:50">
      <c r="R1715" s="409"/>
      <c r="S1715" s="44"/>
      <c r="T1715" s="44"/>
      <c r="U1715" s="44"/>
      <c r="V1715" s="44"/>
      <c r="W1715" s="44"/>
      <c r="X1715" s="44"/>
      <c r="Y1715" s="44"/>
      <c r="Z1715" s="44"/>
      <c r="AA1715" s="44"/>
      <c r="AB1715" s="44"/>
      <c r="AC1715" s="44"/>
      <c r="AD1715" s="44"/>
      <c r="AP1715"/>
      <c r="AQ1715"/>
      <c r="AX1715"/>
    </row>
    <row r="1716" spans="18:50">
      <c r="R1716" s="409"/>
      <c r="S1716" s="44"/>
      <c r="T1716" s="44"/>
      <c r="U1716" s="44"/>
      <c r="V1716" s="44"/>
      <c r="W1716" s="44"/>
      <c r="X1716" s="44"/>
      <c r="Y1716" s="44"/>
      <c r="Z1716" s="44"/>
      <c r="AA1716" s="44"/>
      <c r="AB1716" s="44"/>
      <c r="AC1716" s="44"/>
      <c r="AD1716" s="44"/>
      <c r="AP1716"/>
      <c r="AQ1716"/>
      <c r="AX1716"/>
    </row>
    <row r="1717" spans="18:50">
      <c r="R1717" s="409"/>
      <c r="S1717" s="44"/>
      <c r="T1717" s="44"/>
      <c r="U1717" s="44"/>
      <c r="V1717" s="44"/>
      <c r="W1717" s="44"/>
      <c r="X1717" s="44"/>
      <c r="Y1717" s="44"/>
      <c r="Z1717" s="44"/>
      <c r="AA1717" s="44"/>
      <c r="AB1717" s="44"/>
      <c r="AC1717" s="44"/>
      <c r="AD1717" s="44"/>
      <c r="AP1717"/>
      <c r="AQ1717"/>
      <c r="AX1717"/>
    </row>
    <row r="1718" spans="18:50">
      <c r="R1718" s="409"/>
      <c r="S1718" s="44"/>
      <c r="T1718" s="44"/>
      <c r="U1718" s="44"/>
      <c r="V1718" s="44"/>
      <c r="W1718" s="44"/>
      <c r="X1718" s="44"/>
      <c r="Y1718" s="44"/>
      <c r="Z1718" s="44"/>
      <c r="AA1718" s="44"/>
      <c r="AB1718" s="44"/>
      <c r="AC1718" s="44"/>
      <c r="AD1718" s="44"/>
      <c r="AP1718"/>
      <c r="AQ1718"/>
      <c r="AX1718"/>
    </row>
    <row r="1719" spans="18:50">
      <c r="R1719" s="409"/>
      <c r="S1719" s="44"/>
      <c r="T1719" s="44"/>
      <c r="U1719" s="44"/>
      <c r="V1719" s="44"/>
      <c r="W1719" s="44"/>
      <c r="X1719" s="44"/>
      <c r="Y1719" s="44"/>
      <c r="Z1719" s="44"/>
      <c r="AA1719" s="44"/>
      <c r="AB1719" s="44"/>
      <c r="AC1719" s="44"/>
      <c r="AD1719" s="44"/>
      <c r="AP1719"/>
      <c r="AQ1719"/>
      <c r="AX1719"/>
    </row>
    <row r="1720" spans="18:50">
      <c r="R1720" s="409"/>
      <c r="S1720" s="44"/>
      <c r="T1720" s="44"/>
      <c r="U1720" s="44"/>
      <c r="V1720" s="44"/>
      <c r="W1720" s="44"/>
      <c r="X1720" s="44"/>
      <c r="Y1720" s="44"/>
      <c r="Z1720" s="44"/>
      <c r="AA1720" s="44"/>
      <c r="AB1720" s="44"/>
      <c r="AC1720" s="44"/>
      <c r="AD1720" s="44"/>
      <c r="AP1720"/>
      <c r="AQ1720"/>
      <c r="AX1720"/>
    </row>
    <row r="1721" spans="18:50">
      <c r="R1721" s="409"/>
      <c r="S1721" s="44"/>
      <c r="T1721" s="44"/>
      <c r="U1721" s="44"/>
      <c r="V1721" s="44"/>
      <c r="W1721" s="44"/>
      <c r="X1721" s="44"/>
      <c r="Y1721" s="44"/>
      <c r="Z1721" s="44"/>
      <c r="AA1721" s="44"/>
      <c r="AB1721" s="44"/>
      <c r="AC1721" s="44"/>
      <c r="AD1721" s="44"/>
      <c r="AP1721"/>
      <c r="AQ1721"/>
      <c r="AX1721"/>
    </row>
    <row r="1722" spans="18:50">
      <c r="R1722" s="409"/>
      <c r="S1722" s="44"/>
      <c r="T1722" s="44"/>
      <c r="U1722" s="44"/>
      <c r="V1722" s="44"/>
      <c r="W1722" s="44"/>
      <c r="X1722" s="44"/>
      <c r="Y1722" s="44"/>
      <c r="Z1722" s="44"/>
      <c r="AA1722" s="44"/>
      <c r="AB1722" s="44"/>
      <c r="AC1722" s="44"/>
      <c r="AD1722" s="44"/>
      <c r="AP1722"/>
      <c r="AQ1722"/>
      <c r="AX1722"/>
    </row>
    <row r="1723" spans="18:50">
      <c r="R1723" s="409"/>
      <c r="S1723" s="44"/>
      <c r="T1723" s="44"/>
      <c r="U1723" s="44"/>
      <c r="V1723" s="44"/>
      <c r="W1723" s="44"/>
      <c r="X1723" s="44"/>
      <c r="Y1723" s="44"/>
      <c r="Z1723" s="44"/>
      <c r="AA1723" s="44"/>
      <c r="AB1723" s="44"/>
      <c r="AC1723" s="44"/>
      <c r="AD1723" s="44"/>
      <c r="AP1723"/>
      <c r="AQ1723"/>
      <c r="AX1723"/>
    </row>
    <row r="1724" spans="18:50">
      <c r="R1724" s="409"/>
      <c r="S1724" s="44"/>
      <c r="T1724" s="44"/>
      <c r="U1724" s="44"/>
      <c r="V1724" s="44"/>
      <c r="W1724" s="44"/>
      <c r="X1724" s="44"/>
      <c r="Y1724" s="44"/>
      <c r="Z1724" s="44"/>
      <c r="AA1724" s="44"/>
      <c r="AB1724" s="44"/>
      <c r="AC1724" s="44"/>
      <c r="AD1724" s="44"/>
      <c r="AP1724"/>
      <c r="AQ1724"/>
      <c r="AX1724"/>
    </row>
    <row r="1725" spans="18:50">
      <c r="R1725" s="409"/>
      <c r="S1725" s="44"/>
      <c r="T1725" s="44"/>
      <c r="U1725" s="44"/>
      <c r="V1725" s="44"/>
      <c r="W1725" s="44"/>
      <c r="X1725" s="44"/>
      <c r="Y1725" s="44"/>
      <c r="Z1725" s="44"/>
      <c r="AA1725" s="44"/>
      <c r="AB1725" s="44"/>
      <c r="AC1725" s="44"/>
      <c r="AD1725" s="44"/>
      <c r="AP1725"/>
      <c r="AQ1725"/>
      <c r="AX1725"/>
    </row>
    <row r="1726" spans="18:50">
      <c r="R1726" s="409"/>
      <c r="S1726" s="44"/>
      <c r="T1726" s="44"/>
      <c r="U1726" s="44"/>
      <c r="V1726" s="44"/>
      <c r="W1726" s="44"/>
      <c r="X1726" s="44"/>
      <c r="Y1726" s="44"/>
      <c r="Z1726" s="44"/>
      <c r="AA1726" s="44"/>
      <c r="AB1726" s="44"/>
      <c r="AC1726" s="44"/>
      <c r="AD1726" s="44"/>
      <c r="AP1726"/>
      <c r="AQ1726"/>
      <c r="AX1726"/>
    </row>
    <row r="1727" spans="18:50">
      <c r="R1727" s="409"/>
      <c r="S1727" s="44"/>
      <c r="T1727" s="44"/>
      <c r="U1727" s="44"/>
      <c r="V1727" s="44"/>
      <c r="W1727" s="44"/>
      <c r="X1727" s="44"/>
      <c r="Y1727" s="44"/>
      <c r="Z1727" s="44"/>
      <c r="AA1727" s="44"/>
      <c r="AB1727" s="44"/>
      <c r="AC1727" s="44"/>
      <c r="AD1727" s="44"/>
      <c r="AP1727"/>
      <c r="AQ1727"/>
      <c r="AX1727"/>
    </row>
    <row r="1728" spans="18:50">
      <c r="R1728" s="409"/>
      <c r="S1728" s="44"/>
      <c r="T1728" s="44"/>
      <c r="U1728" s="44"/>
      <c r="V1728" s="44"/>
      <c r="W1728" s="44"/>
      <c r="X1728" s="44"/>
      <c r="Y1728" s="44"/>
      <c r="Z1728" s="44"/>
      <c r="AA1728" s="44"/>
      <c r="AB1728" s="44"/>
      <c r="AC1728" s="44"/>
      <c r="AD1728" s="44"/>
      <c r="AP1728"/>
      <c r="AQ1728"/>
      <c r="AX1728"/>
    </row>
    <row r="1729" spans="18:50">
      <c r="R1729" s="409"/>
      <c r="S1729" s="44"/>
      <c r="T1729" s="44"/>
      <c r="U1729" s="44"/>
      <c r="V1729" s="44"/>
      <c r="W1729" s="44"/>
      <c r="X1729" s="44"/>
      <c r="Y1729" s="44"/>
      <c r="Z1729" s="44"/>
      <c r="AA1729" s="44"/>
      <c r="AB1729" s="44"/>
      <c r="AC1729" s="44"/>
      <c r="AD1729" s="44"/>
      <c r="AP1729"/>
      <c r="AQ1729"/>
      <c r="AX1729"/>
    </row>
    <row r="1730" spans="18:50">
      <c r="R1730" s="409"/>
      <c r="S1730" s="44"/>
      <c r="T1730" s="44"/>
      <c r="U1730" s="44"/>
      <c r="V1730" s="44"/>
      <c r="W1730" s="44"/>
      <c r="X1730" s="44"/>
      <c r="Y1730" s="44"/>
      <c r="Z1730" s="44"/>
      <c r="AA1730" s="44"/>
      <c r="AB1730" s="44"/>
      <c r="AC1730" s="44"/>
      <c r="AD1730" s="44"/>
      <c r="AP1730"/>
      <c r="AQ1730"/>
      <c r="AX1730"/>
    </row>
    <row r="1731" spans="18:50">
      <c r="R1731" s="409"/>
      <c r="S1731" s="44"/>
      <c r="T1731" s="44"/>
      <c r="U1731" s="44"/>
      <c r="V1731" s="44"/>
      <c r="W1731" s="44"/>
      <c r="X1731" s="44"/>
      <c r="Y1731" s="44"/>
      <c r="Z1731" s="44"/>
      <c r="AA1731" s="44"/>
      <c r="AB1731" s="44"/>
      <c r="AC1731" s="44"/>
      <c r="AD1731" s="44"/>
      <c r="AP1731"/>
      <c r="AQ1731"/>
      <c r="AX1731"/>
    </row>
    <row r="1732" spans="18:50">
      <c r="R1732" s="409"/>
      <c r="S1732" s="44"/>
      <c r="T1732" s="44"/>
      <c r="U1732" s="44"/>
      <c r="V1732" s="44"/>
      <c r="W1732" s="44"/>
      <c r="X1732" s="44"/>
      <c r="Y1732" s="44"/>
      <c r="Z1732" s="44"/>
      <c r="AA1732" s="44"/>
      <c r="AB1732" s="44"/>
      <c r="AC1732" s="44"/>
      <c r="AD1732" s="44"/>
      <c r="AP1732"/>
      <c r="AQ1732"/>
      <c r="AX1732"/>
    </row>
    <row r="1733" spans="18:50">
      <c r="R1733" s="409"/>
      <c r="S1733" s="44"/>
      <c r="T1733" s="44"/>
      <c r="U1733" s="44"/>
      <c r="V1733" s="44"/>
      <c r="W1733" s="44"/>
      <c r="X1733" s="44"/>
      <c r="Y1733" s="44"/>
      <c r="Z1733" s="44"/>
      <c r="AA1733" s="44"/>
      <c r="AB1733" s="44"/>
      <c r="AC1733" s="44"/>
      <c r="AD1733" s="44"/>
      <c r="AP1733"/>
      <c r="AQ1733"/>
      <c r="AX1733"/>
    </row>
    <row r="1734" spans="18:50">
      <c r="R1734" s="409"/>
      <c r="S1734" s="44"/>
      <c r="T1734" s="44"/>
      <c r="U1734" s="44"/>
      <c r="V1734" s="44"/>
      <c r="W1734" s="44"/>
      <c r="X1734" s="44"/>
      <c r="Y1734" s="44"/>
      <c r="Z1734" s="44"/>
      <c r="AA1734" s="44"/>
      <c r="AB1734" s="44"/>
      <c r="AC1734" s="44"/>
      <c r="AD1734" s="44"/>
      <c r="AP1734"/>
      <c r="AQ1734"/>
      <c r="AX1734"/>
    </row>
    <row r="1735" spans="18:50">
      <c r="R1735" s="409"/>
      <c r="S1735" s="44"/>
      <c r="T1735" s="44"/>
      <c r="U1735" s="44"/>
      <c r="V1735" s="44"/>
      <c r="W1735" s="44"/>
      <c r="X1735" s="44"/>
      <c r="Y1735" s="44"/>
      <c r="Z1735" s="44"/>
      <c r="AA1735" s="44"/>
      <c r="AB1735" s="44"/>
      <c r="AC1735" s="44"/>
      <c r="AD1735" s="44"/>
      <c r="AP1735"/>
      <c r="AQ1735"/>
      <c r="AX1735"/>
    </row>
    <row r="1736" spans="18:50">
      <c r="R1736" s="409"/>
      <c r="S1736" s="44"/>
      <c r="T1736" s="44"/>
      <c r="U1736" s="44"/>
      <c r="V1736" s="44"/>
      <c r="W1736" s="44"/>
      <c r="X1736" s="44"/>
      <c r="Y1736" s="44"/>
      <c r="Z1736" s="44"/>
      <c r="AA1736" s="44"/>
      <c r="AB1736" s="44"/>
      <c r="AC1736" s="44"/>
      <c r="AD1736" s="44"/>
      <c r="AP1736"/>
      <c r="AQ1736"/>
      <c r="AX1736"/>
    </row>
    <row r="1737" spans="18:50">
      <c r="R1737" s="409"/>
      <c r="S1737" s="44"/>
      <c r="T1737" s="44"/>
      <c r="U1737" s="44"/>
      <c r="V1737" s="44"/>
      <c r="W1737" s="44"/>
      <c r="X1737" s="44"/>
      <c r="Y1737" s="44"/>
      <c r="Z1737" s="44"/>
      <c r="AA1737" s="44"/>
      <c r="AB1737" s="44"/>
      <c r="AC1737" s="44"/>
      <c r="AD1737" s="44"/>
      <c r="AP1737"/>
      <c r="AQ1737"/>
      <c r="AX1737"/>
    </row>
    <row r="1738" spans="18:50">
      <c r="R1738" s="409"/>
      <c r="S1738" s="44"/>
      <c r="T1738" s="44"/>
      <c r="U1738" s="44"/>
      <c r="V1738" s="44"/>
      <c r="W1738" s="44"/>
      <c r="X1738" s="44"/>
      <c r="Y1738" s="44"/>
      <c r="Z1738" s="44"/>
      <c r="AA1738" s="44"/>
      <c r="AB1738" s="44"/>
      <c r="AC1738" s="44"/>
      <c r="AD1738" s="44"/>
      <c r="AP1738"/>
      <c r="AQ1738"/>
      <c r="AX1738"/>
    </row>
    <row r="1739" spans="18:50">
      <c r="R1739" s="409"/>
      <c r="S1739" s="44"/>
      <c r="T1739" s="44"/>
      <c r="U1739" s="44"/>
      <c r="V1739" s="44"/>
      <c r="W1739" s="44"/>
      <c r="X1739" s="44"/>
      <c r="Y1739" s="44"/>
      <c r="Z1739" s="44"/>
      <c r="AA1739" s="44"/>
      <c r="AB1739" s="44"/>
      <c r="AC1739" s="44"/>
      <c r="AD1739" s="44"/>
      <c r="AP1739"/>
      <c r="AQ1739"/>
      <c r="AX1739"/>
    </row>
    <row r="1740" spans="18:50">
      <c r="R1740" s="409"/>
      <c r="S1740" s="44"/>
      <c r="T1740" s="44"/>
      <c r="U1740" s="44"/>
      <c r="V1740" s="44"/>
      <c r="W1740" s="44"/>
      <c r="X1740" s="44"/>
      <c r="Y1740" s="44"/>
      <c r="Z1740" s="44"/>
      <c r="AA1740" s="44"/>
      <c r="AB1740" s="44"/>
      <c r="AC1740" s="44"/>
      <c r="AD1740" s="44"/>
      <c r="AP1740"/>
      <c r="AQ1740"/>
      <c r="AX1740"/>
    </row>
    <row r="1741" spans="18:50">
      <c r="R1741" s="409"/>
      <c r="S1741" s="44"/>
      <c r="T1741" s="44"/>
      <c r="U1741" s="44"/>
      <c r="V1741" s="44"/>
      <c r="W1741" s="44"/>
      <c r="X1741" s="44"/>
      <c r="Y1741" s="44"/>
      <c r="Z1741" s="44"/>
      <c r="AA1741" s="44"/>
      <c r="AB1741" s="44"/>
      <c r="AC1741" s="44"/>
      <c r="AD1741" s="44"/>
      <c r="AP1741"/>
      <c r="AQ1741"/>
      <c r="AX1741"/>
    </row>
    <row r="1742" spans="18:50">
      <c r="R1742" s="409"/>
      <c r="S1742" s="44"/>
      <c r="T1742" s="44"/>
      <c r="U1742" s="44"/>
      <c r="V1742" s="44"/>
      <c r="W1742" s="44"/>
      <c r="X1742" s="44"/>
      <c r="Y1742" s="44"/>
      <c r="Z1742" s="44"/>
      <c r="AA1742" s="44"/>
      <c r="AB1742" s="44"/>
      <c r="AC1742" s="44"/>
      <c r="AD1742" s="44"/>
      <c r="AP1742"/>
      <c r="AQ1742"/>
      <c r="AX1742"/>
    </row>
    <row r="1743" spans="18:50">
      <c r="R1743" s="409"/>
      <c r="S1743" s="44"/>
      <c r="T1743" s="44"/>
      <c r="U1743" s="44"/>
      <c r="V1743" s="44"/>
      <c r="W1743" s="44"/>
      <c r="X1743" s="44"/>
      <c r="Y1743" s="44"/>
      <c r="Z1743" s="44"/>
      <c r="AA1743" s="44"/>
      <c r="AB1743" s="44"/>
      <c r="AC1743" s="44"/>
      <c r="AD1743" s="44"/>
      <c r="AP1743"/>
      <c r="AQ1743"/>
      <c r="AX1743"/>
    </row>
    <row r="1744" spans="18:50">
      <c r="R1744" s="409"/>
      <c r="S1744" s="44"/>
      <c r="T1744" s="44"/>
      <c r="U1744" s="44"/>
      <c r="V1744" s="44"/>
      <c r="W1744" s="44"/>
      <c r="X1744" s="44"/>
      <c r="Y1744" s="44"/>
      <c r="Z1744" s="44"/>
      <c r="AA1744" s="44"/>
      <c r="AB1744" s="44"/>
      <c r="AC1744" s="44"/>
      <c r="AD1744" s="44"/>
      <c r="AP1744"/>
      <c r="AQ1744"/>
      <c r="AX1744"/>
    </row>
    <row r="1745" spans="18:50">
      <c r="R1745" s="409"/>
      <c r="S1745" s="44"/>
      <c r="T1745" s="44"/>
      <c r="U1745" s="44"/>
      <c r="V1745" s="44"/>
      <c r="W1745" s="44"/>
      <c r="X1745" s="44"/>
      <c r="Y1745" s="44"/>
      <c r="Z1745" s="44"/>
      <c r="AA1745" s="44"/>
      <c r="AB1745" s="44"/>
      <c r="AC1745" s="44"/>
      <c r="AD1745" s="44"/>
      <c r="AP1745"/>
      <c r="AQ1745"/>
      <c r="AX1745"/>
    </row>
    <row r="1746" spans="18:50">
      <c r="R1746" s="409"/>
      <c r="S1746" s="44"/>
      <c r="T1746" s="44"/>
      <c r="U1746" s="44"/>
      <c r="V1746" s="44"/>
      <c r="W1746" s="44"/>
      <c r="X1746" s="44"/>
      <c r="Y1746" s="44"/>
      <c r="Z1746" s="44"/>
      <c r="AA1746" s="44"/>
      <c r="AB1746" s="44"/>
      <c r="AC1746" s="44"/>
      <c r="AD1746" s="44"/>
      <c r="AP1746"/>
      <c r="AQ1746"/>
      <c r="AX1746"/>
    </row>
    <row r="1747" spans="18:50">
      <c r="R1747" s="409"/>
      <c r="S1747" s="44"/>
      <c r="T1747" s="44"/>
      <c r="U1747" s="44"/>
      <c r="V1747" s="44"/>
      <c r="W1747" s="44"/>
      <c r="X1747" s="44"/>
      <c r="Y1747" s="44"/>
      <c r="Z1747" s="44"/>
      <c r="AA1747" s="44"/>
      <c r="AB1747" s="44"/>
      <c r="AC1747" s="44"/>
      <c r="AD1747" s="44"/>
      <c r="AP1747"/>
      <c r="AQ1747"/>
      <c r="AX1747"/>
    </row>
    <row r="1748" spans="18:50">
      <c r="R1748" s="409"/>
      <c r="S1748" s="44"/>
      <c r="T1748" s="44"/>
      <c r="U1748" s="44"/>
      <c r="V1748" s="44"/>
      <c r="W1748" s="44"/>
      <c r="X1748" s="44"/>
      <c r="Y1748" s="44"/>
      <c r="Z1748" s="44"/>
      <c r="AA1748" s="44"/>
      <c r="AB1748" s="44"/>
      <c r="AC1748" s="44"/>
      <c r="AD1748" s="44"/>
      <c r="AP1748"/>
      <c r="AQ1748"/>
      <c r="AX1748"/>
    </row>
    <row r="1749" spans="18:50">
      <c r="R1749" s="409"/>
      <c r="S1749" s="44"/>
      <c r="T1749" s="44"/>
      <c r="U1749" s="44"/>
      <c r="V1749" s="44"/>
      <c r="W1749" s="44"/>
      <c r="X1749" s="44"/>
      <c r="Y1749" s="44"/>
      <c r="Z1749" s="44"/>
      <c r="AA1749" s="44"/>
      <c r="AB1749" s="44"/>
      <c r="AC1749" s="44"/>
      <c r="AD1749" s="44"/>
      <c r="AP1749"/>
      <c r="AQ1749"/>
      <c r="AX1749"/>
    </row>
    <row r="1750" spans="18:50">
      <c r="R1750" s="409"/>
      <c r="S1750" s="44"/>
      <c r="T1750" s="44"/>
      <c r="U1750" s="44"/>
      <c r="V1750" s="44"/>
      <c r="W1750" s="44"/>
      <c r="X1750" s="44"/>
      <c r="Y1750" s="44"/>
      <c r="Z1750" s="44"/>
      <c r="AA1750" s="44"/>
      <c r="AB1750" s="44"/>
      <c r="AC1750" s="44"/>
      <c r="AD1750" s="44"/>
      <c r="AP1750"/>
      <c r="AQ1750"/>
      <c r="AX1750"/>
    </row>
    <row r="1751" spans="18:50">
      <c r="R1751" s="409"/>
      <c r="S1751" s="44"/>
      <c r="T1751" s="44"/>
      <c r="U1751" s="44"/>
      <c r="V1751" s="44"/>
      <c r="W1751" s="44"/>
      <c r="X1751" s="44"/>
      <c r="Y1751" s="44"/>
      <c r="Z1751" s="44"/>
      <c r="AA1751" s="44"/>
      <c r="AB1751" s="44"/>
      <c r="AC1751" s="44"/>
      <c r="AD1751" s="44"/>
      <c r="AP1751"/>
      <c r="AQ1751"/>
      <c r="AX1751"/>
    </row>
    <row r="1752" spans="18:50">
      <c r="R1752" s="409"/>
      <c r="S1752" s="44"/>
      <c r="T1752" s="44"/>
      <c r="U1752" s="44"/>
      <c r="V1752" s="44"/>
      <c r="W1752" s="44"/>
      <c r="X1752" s="44"/>
      <c r="Y1752" s="44"/>
      <c r="Z1752" s="44"/>
      <c r="AA1752" s="44"/>
      <c r="AB1752" s="44"/>
      <c r="AC1752" s="44"/>
      <c r="AD1752" s="44"/>
      <c r="AP1752"/>
      <c r="AQ1752"/>
      <c r="AX1752"/>
    </row>
    <row r="1753" spans="18:50">
      <c r="R1753" s="409"/>
      <c r="S1753" s="44"/>
      <c r="T1753" s="44"/>
      <c r="U1753" s="44"/>
      <c r="V1753" s="44"/>
      <c r="W1753" s="44"/>
      <c r="X1753" s="44"/>
      <c r="Y1753" s="44"/>
      <c r="Z1753" s="44"/>
      <c r="AA1753" s="44"/>
      <c r="AB1753" s="44"/>
      <c r="AC1753" s="44"/>
      <c r="AD1753" s="44"/>
      <c r="AP1753"/>
      <c r="AQ1753"/>
      <c r="AX1753"/>
    </row>
    <row r="1754" spans="18:50">
      <c r="R1754" s="409"/>
      <c r="S1754" s="44"/>
      <c r="T1754" s="44"/>
      <c r="U1754" s="44"/>
      <c r="V1754" s="44"/>
      <c r="W1754" s="44"/>
      <c r="X1754" s="44"/>
      <c r="Y1754" s="44"/>
      <c r="Z1754" s="44"/>
      <c r="AA1754" s="44"/>
      <c r="AB1754" s="44"/>
      <c r="AC1754" s="44"/>
      <c r="AD1754" s="44"/>
      <c r="AP1754"/>
      <c r="AQ1754"/>
      <c r="AX1754"/>
    </row>
    <row r="1755" spans="18:50">
      <c r="R1755" s="409"/>
      <c r="S1755" s="44"/>
      <c r="T1755" s="44"/>
      <c r="U1755" s="44"/>
      <c r="V1755" s="44"/>
      <c r="W1755" s="44"/>
      <c r="X1755" s="44"/>
      <c r="Y1755" s="44"/>
      <c r="Z1755" s="44"/>
      <c r="AA1755" s="44"/>
      <c r="AB1755" s="44"/>
      <c r="AC1755" s="44"/>
      <c r="AD1755" s="44"/>
      <c r="AP1755"/>
      <c r="AQ1755"/>
      <c r="AX1755"/>
    </row>
    <row r="1756" spans="18:50">
      <c r="R1756" s="409"/>
      <c r="S1756" s="44"/>
      <c r="T1756" s="44"/>
      <c r="U1756" s="44"/>
      <c r="V1756" s="44"/>
      <c r="W1756" s="44"/>
      <c r="X1756" s="44"/>
      <c r="Y1756" s="44"/>
      <c r="Z1756" s="44"/>
      <c r="AA1756" s="44"/>
      <c r="AB1756" s="44"/>
      <c r="AC1756" s="44"/>
      <c r="AD1756" s="44"/>
      <c r="AP1756"/>
      <c r="AQ1756"/>
      <c r="AX1756"/>
    </row>
    <row r="1757" spans="18:50">
      <c r="R1757" s="409"/>
      <c r="S1757" s="44"/>
      <c r="T1757" s="44"/>
      <c r="U1757" s="44"/>
      <c r="V1757" s="44"/>
      <c r="W1757" s="44"/>
      <c r="X1757" s="44"/>
      <c r="Y1757" s="44"/>
      <c r="Z1757" s="44"/>
      <c r="AA1757" s="44"/>
      <c r="AB1757" s="44"/>
      <c r="AC1757" s="44"/>
      <c r="AD1757" s="44"/>
      <c r="AP1757"/>
      <c r="AQ1757"/>
      <c r="AX1757"/>
    </row>
    <row r="1758" spans="18:50">
      <c r="R1758" s="409"/>
      <c r="S1758" s="44"/>
      <c r="T1758" s="44"/>
      <c r="U1758" s="44"/>
      <c r="V1758" s="44"/>
      <c r="W1758" s="44"/>
      <c r="X1758" s="44"/>
      <c r="Y1758" s="44"/>
      <c r="Z1758" s="44"/>
      <c r="AA1758" s="44"/>
      <c r="AB1758" s="44"/>
      <c r="AC1758" s="44"/>
      <c r="AD1758" s="44"/>
      <c r="AP1758"/>
      <c r="AQ1758"/>
      <c r="AX1758"/>
    </row>
    <row r="1759" spans="18:50">
      <c r="R1759" s="409"/>
      <c r="S1759" s="44"/>
      <c r="T1759" s="44"/>
      <c r="U1759" s="44"/>
      <c r="V1759" s="44"/>
      <c r="W1759" s="44"/>
      <c r="X1759" s="44"/>
      <c r="Y1759" s="44"/>
      <c r="Z1759" s="44"/>
      <c r="AA1759" s="44"/>
      <c r="AB1759" s="44"/>
      <c r="AC1759" s="44"/>
      <c r="AD1759" s="44"/>
      <c r="AP1759"/>
      <c r="AQ1759"/>
      <c r="AX1759"/>
    </row>
    <row r="1760" spans="18:50">
      <c r="R1760" s="409"/>
      <c r="S1760" s="44"/>
      <c r="T1760" s="44"/>
      <c r="U1760" s="44"/>
      <c r="V1760" s="44"/>
      <c r="W1760" s="44"/>
      <c r="X1760" s="44"/>
      <c r="Y1760" s="44"/>
      <c r="Z1760" s="44"/>
      <c r="AA1760" s="44"/>
      <c r="AB1760" s="44"/>
      <c r="AC1760" s="44"/>
      <c r="AD1760" s="44"/>
      <c r="AP1760"/>
      <c r="AQ1760"/>
      <c r="AX1760"/>
    </row>
    <row r="1761" spans="18:50">
      <c r="R1761" s="409"/>
      <c r="S1761" s="44"/>
      <c r="T1761" s="44"/>
      <c r="U1761" s="44"/>
      <c r="V1761" s="44"/>
      <c r="W1761" s="44"/>
      <c r="X1761" s="44"/>
      <c r="Y1761" s="44"/>
      <c r="Z1761" s="44"/>
      <c r="AA1761" s="44"/>
      <c r="AB1761" s="44"/>
      <c r="AC1761" s="44"/>
      <c r="AD1761" s="44"/>
      <c r="AP1761"/>
      <c r="AQ1761"/>
      <c r="AX1761"/>
    </row>
    <row r="1762" spans="18:50">
      <c r="R1762" s="409"/>
      <c r="S1762" s="44"/>
      <c r="T1762" s="44"/>
      <c r="U1762" s="44"/>
      <c r="V1762" s="44"/>
      <c r="W1762" s="44"/>
      <c r="X1762" s="44"/>
      <c r="Y1762" s="44"/>
      <c r="Z1762" s="44"/>
      <c r="AA1762" s="44"/>
      <c r="AB1762" s="44"/>
      <c r="AC1762" s="44"/>
      <c r="AD1762" s="44"/>
      <c r="AP1762"/>
      <c r="AQ1762"/>
      <c r="AX1762"/>
    </row>
    <row r="1763" spans="18:50">
      <c r="R1763" s="409"/>
      <c r="S1763" s="44"/>
      <c r="T1763" s="44"/>
      <c r="U1763" s="44"/>
      <c r="V1763" s="44"/>
      <c r="W1763" s="44"/>
      <c r="X1763" s="44"/>
      <c r="Y1763" s="44"/>
      <c r="Z1763" s="44"/>
      <c r="AA1763" s="44"/>
      <c r="AB1763" s="44"/>
      <c r="AC1763" s="44"/>
      <c r="AD1763" s="44"/>
      <c r="AP1763"/>
      <c r="AQ1763"/>
      <c r="AX1763"/>
    </row>
    <row r="1764" spans="18:50">
      <c r="R1764" s="409"/>
      <c r="S1764" s="44"/>
      <c r="T1764" s="44"/>
      <c r="U1764" s="44"/>
      <c r="V1764" s="44"/>
      <c r="W1764" s="44"/>
      <c r="X1764" s="44"/>
      <c r="Y1764" s="44"/>
      <c r="Z1764" s="44"/>
      <c r="AA1764" s="44"/>
      <c r="AB1764" s="44"/>
      <c r="AC1764" s="44"/>
      <c r="AD1764" s="44"/>
      <c r="AP1764"/>
      <c r="AQ1764"/>
      <c r="AX1764"/>
    </row>
    <row r="1765" spans="18:50">
      <c r="R1765" s="409"/>
      <c r="S1765" s="44"/>
      <c r="T1765" s="44"/>
      <c r="U1765" s="44"/>
      <c r="V1765" s="44"/>
      <c r="W1765" s="44"/>
      <c r="X1765" s="44"/>
      <c r="Y1765" s="44"/>
      <c r="Z1765" s="44"/>
      <c r="AA1765" s="44"/>
      <c r="AB1765" s="44"/>
      <c r="AC1765" s="44"/>
      <c r="AD1765" s="44"/>
      <c r="AP1765"/>
      <c r="AQ1765"/>
      <c r="AX1765"/>
    </row>
    <row r="1766" spans="18:50">
      <c r="R1766" s="409"/>
      <c r="S1766" s="44"/>
      <c r="T1766" s="44"/>
      <c r="U1766" s="44"/>
      <c r="V1766" s="44"/>
      <c r="W1766" s="44"/>
      <c r="X1766" s="44"/>
      <c r="Y1766" s="44"/>
      <c r="Z1766" s="44"/>
      <c r="AA1766" s="44"/>
      <c r="AB1766" s="44"/>
      <c r="AC1766" s="44"/>
      <c r="AD1766" s="44"/>
      <c r="AP1766"/>
      <c r="AQ1766"/>
      <c r="AX1766"/>
    </row>
    <row r="1767" spans="18:50">
      <c r="R1767" s="409"/>
      <c r="S1767" s="44"/>
      <c r="T1767" s="44"/>
      <c r="U1767" s="44"/>
      <c r="V1767" s="44"/>
      <c r="W1767" s="44"/>
      <c r="X1767" s="44"/>
      <c r="Y1767" s="44"/>
      <c r="Z1767" s="44"/>
      <c r="AA1767" s="44"/>
      <c r="AB1767" s="44"/>
      <c r="AC1767" s="44"/>
      <c r="AD1767" s="44"/>
      <c r="AP1767"/>
      <c r="AQ1767"/>
      <c r="AX1767"/>
    </row>
    <row r="1768" spans="18:50">
      <c r="R1768" s="409"/>
      <c r="S1768" s="44"/>
      <c r="T1768" s="44"/>
      <c r="U1768" s="44"/>
      <c r="V1768" s="44"/>
      <c r="W1768" s="44"/>
      <c r="X1768" s="44"/>
      <c r="Y1768" s="44"/>
      <c r="Z1768" s="44"/>
      <c r="AA1768" s="44"/>
      <c r="AB1768" s="44"/>
      <c r="AC1768" s="44"/>
      <c r="AD1768" s="44"/>
      <c r="AP1768"/>
      <c r="AQ1768"/>
      <c r="AX1768"/>
    </row>
    <row r="1769" spans="18:50">
      <c r="R1769" s="409"/>
      <c r="S1769" s="44"/>
      <c r="T1769" s="44"/>
      <c r="U1769" s="44"/>
      <c r="V1769" s="44"/>
      <c r="W1769" s="44"/>
      <c r="X1769" s="44"/>
      <c r="Y1769" s="44"/>
      <c r="Z1769" s="44"/>
      <c r="AA1769" s="44"/>
      <c r="AB1769" s="44"/>
      <c r="AC1769" s="44"/>
      <c r="AD1769" s="44"/>
      <c r="AP1769"/>
      <c r="AQ1769"/>
      <c r="AX1769"/>
    </row>
    <row r="1770" spans="18:50">
      <c r="R1770" s="409"/>
      <c r="S1770" s="44"/>
      <c r="T1770" s="44"/>
      <c r="U1770" s="44"/>
      <c r="V1770" s="44"/>
      <c r="W1770" s="44"/>
      <c r="X1770" s="44"/>
      <c r="Y1770" s="44"/>
      <c r="Z1770" s="44"/>
      <c r="AA1770" s="44"/>
      <c r="AB1770" s="44"/>
      <c r="AC1770" s="44"/>
      <c r="AD1770" s="44"/>
      <c r="AP1770"/>
      <c r="AQ1770"/>
      <c r="AX1770"/>
    </row>
    <row r="1771" spans="18:50">
      <c r="R1771" s="409"/>
      <c r="S1771" s="44"/>
      <c r="T1771" s="44"/>
      <c r="U1771" s="44"/>
      <c r="V1771" s="44"/>
      <c r="W1771" s="44"/>
      <c r="X1771" s="44"/>
      <c r="Y1771" s="44"/>
      <c r="Z1771" s="44"/>
      <c r="AA1771" s="44"/>
      <c r="AB1771" s="44"/>
      <c r="AC1771" s="44"/>
      <c r="AD1771" s="44"/>
      <c r="AP1771"/>
      <c r="AQ1771"/>
      <c r="AX1771"/>
    </row>
    <row r="1772" spans="18:50">
      <c r="R1772" s="409"/>
      <c r="S1772" s="44"/>
      <c r="T1772" s="44"/>
      <c r="U1772" s="44"/>
      <c r="V1772" s="44"/>
      <c r="W1772" s="44"/>
      <c r="X1772" s="44"/>
      <c r="Y1772" s="44"/>
      <c r="Z1772" s="44"/>
      <c r="AA1772" s="44"/>
      <c r="AB1772" s="44"/>
      <c r="AC1772" s="44"/>
      <c r="AD1772" s="44"/>
      <c r="AP1772"/>
      <c r="AQ1772"/>
      <c r="AX1772"/>
    </row>
    <row r="1773" spans="18:50">
      <c r="R1773" s="409"/>
      <c r="S1773" s="44"/>
      <c r="T1773" s="44"/>
      <c r="U1773" s="44"/>
      <c r="V1773" s="44"/>
      <c r="W1773" s="44"/>
      <c r="X1773" s="44"/>
      <c r="Y1773" s="44"/>
      <c r="Z1773" s="44"/>
      <c r="AA1773" s="44"/>
      <c r="AB1773" s="44"/>
      <c r="AC1773" s="44"/>
      <c r="AD1773" s="44"/>
      <c r="AP1773"/>
      <c r="AQ1773"/>
      <c r="AX1773"/>
    </row>
    <row r="1774" spans="18:50">
      <c r="R1774" s="409"/>
      <c r="S1774" s="44"/>
      <c r="T1774" s="44"/>
      <c r="U1774" s="44"/>
      <c r="V1774" s="44"/>
      <c r="W1774" s="44"/>
      <c r="X1774" s="44"/>
      <c r="Y1774" s="44"/>
      <c r="Z1774" s="44"/>
      <c r="AA1774" s="44"/>
      <c r="AB1774" s="44"/>
      <c r="AC1774" s="44"/>
      <c r="AD1774" s="44"/>
      <c r="AP1774"/>
      <c r="AQ1774"/>
      <c r="AX1774"/>
    </row>
    <row r="1775" spans="18:50">
      <c r="R1775" s="409"/>
      <c r="S1775" s="44"/>
      <c r="T1775" s="44"/>
      <c r="U1775" s="44"/>
      <c r="V1775" s="44"/>
      <c r="W1775" s="44"/>
      <c r="X1775" s="44"/>
      <c r="Y1775" s="44"/>
      <c r="Z1775" s="44"/>
      <c r="AA1775" s="44"/>
      <c r="AB1775" s="44"/>
      <c r="AC1775" s="44"/>
      <c r="AD1775" s="44"/>
      <c r="AP1775"/>
      <c r="AQ1775"/>
      <c r="AX1775"/>
    </row>
    <row r="1776" spans="18:50">
      <c r="R1776" s="409"/>
      <c r="S1776" s="44"/>
      <c r="T1776" s="44"/>
      <c r="U1776" s="44"/>
      <c r="V1776" s="44"/>
      <c r="W1776" s="44"/>
      <c r="X1776" s="44"/>
      <c r="Y1776" s="44"/>
      <c r="Z1776" s="44"/>
      <c r="AA1776" s="44"/>
      <c r="AB1776" s="44"/>
      <c r="AC1776" s="44"/>
      <c r="AD1776" s="44"/>
      <c r="AP1776"/>
      <c r="AQ1776"/>
      <c r="AX1776"/>
    </row>
    <row r="1777" spans="18:50">
      <c r="R1777" s="409"/>
      <c r="S1777" s="44"/>
      <c r="T1777" s="44"/>
      <c r="U1777" s="44"/>
      <c r="V1777" s="44"/>
      <c r="W1777" s="44"/>
      <c r="X1777" s="44"/>
      <c r="Y1777" s="44"/>
      <c r="Z1777" s="44"/>
      <c r="AA1777" s="44"/>
      <c r="AB1777" s="44"/>
      <c r="AC1777" s="44"/>
      <c r="AD1777" s="44"/>
      <c r="AP1777"/>
      <c r="AQ1777"/>
      <c r="AX1777"/>
    </row>
    <row r="1778" spans="18:50">
      <c r="R1778" s="409"/>
      <c r="S1778" s="44"/>
      <c r="T1778" s="44"/>
      <c r="U1778" s="44"/>
      <c r="V1778" s="44"/>
      <c r="W1778" s="44"/>
      <c r="X1778" s="44"/>
      <c r="Y1778" s="44"/>
      <c r="Z1778" s="44"/>
      <c r="AA1778" s="44"/>
      <c r="AB1778" s="44"/>
      <c r="AC1778" s="44"/>
      <c r="AD1778" s="44"/>
      <c r="AP1778"/>
      <c r="AQ1778"/>
      <c r="AX1778"/>
    </row>
    <row r="1779" spans="18:50">
      <c r="R1779" s="409"/>
      <c r="S1779" s="44"/>
      <c r="T1779" s="44"/>
      <c r="U1779" s="44"/>
      <c r="V1779" s="44"/>
      <c r="W1779" s="44"/>
      <c r="X1779" s="44"/>
      <c r="Y1779" s="44"/>
      <c r="Z1779" s="44"/>
      <c r="AA1779" s="44"/>
      <c r="AB1779" s="44"/>
      <c r="AC1779" s="44"/>
      <c r="AD1779" s="44"/>
      <c r="AP1779"/>
      <c r="AQ1779"/>
      <c r="AX1779"/>
    </row>
    <row r="1780" spans="18:50">
      <c r="R1780" s="409"/>
      <c r="S1780" s="44"/>
      <c r="T1780" s="44"/>
      <c r="U1780" s="44"/>
      <c r="V1780" s="44"/>
      <c r="W1780" s="44"/>
      <c r="X1780" s="44"/>
      <c r="Y1780" s="44"/>
      <c r="Z1780" s="44"/>
      <c r="AA1780" s="44"/>
      <c r="AB1780" s="44"/>
      <c r="AC1780" s="44"/>
      <c r="AD1780" s="44"/>
      <c r="AP1780"/>
      <c r="AQ1780"/>
      <c r="AX1780"/>
    </row>
    <row r="1781" spans="18:50">
      <c r="R1781" s="409"/>
      <c r="S1781" s="44"/>
      <c r="T1781" s="44"/>
      <c r="U1781" s="44"/>
      <c r="V1781" s="44"/>
      <c r="W1781" s="44"/>
      <c r="X1781" s="44"/>
      <c r="Y1781" s="44"/>
      <c r="Z1781" s="44"/>
      <c r="AA1781" s="44"/>
      <c r="AB1781" s="44"/>
      <c r="AC1781" s="44"/>
      <c r="AD1781" s="44"/>
      <c r="AP1781"/>
      <c r="AQ1781"/>
      <c r="AX1781"/>
    </row>
    <row r="1782" spans="18:50">
      <c r="R1782" s="409"/>
      <c r="S1782" s="44"/>
      <c r="T1782" s="44"/>
      <c r="U1782" s="44"/>
      <c r="V1782" s="44"/>
      <c r="W1782" s="44"/>
      <c r="X1782" s="44"/>
      <c r="Y1782" s="44"/>
      <c r="Z1782" s="44"/>
      <c r="AA1782" s="44"/>
      <c r="AB1782" s="44"/>
      <c r="AC1782" s="44"/>
      <c r="AD1782" s="44"/>
      <c r="AP1782"/>
      <c r="AQ1782"/>
      <c r="AX1782"/>
    </row>
    <row r="1783" spans="18:50">
      <c r="R1783" s="409"/>
      <c r="S1783" s="44"/>
      <c r="T1783" s="44"/>
      <c r="U1783" s="44"/>
      <c r="V1783" s="44"/>
      <c r="W1783" s="44"/>
      <c r="X1783" s="44"/>
      <c r="Y1783" s="44"/>
      <c r="Z1783" s="44"/>
      <c r="AA1783" s="44"/>
      <c r="AB1783" s="44"/>
      <c r="AC1783" s="44"/>
      <c r="AD1783" s="44"/>
      <c r="AP1783"/>
      <c r="AQ1783"/>
      <c r="AX1783"/>
    </row>
    <row r="1784" spans="18:50">
      <c r="R1784" s="409"/>
      <c r="S1784" s="44"/>
      <c r="T1784" s="44"/>
      <c r="U1784" s="44"/>
      <c r="V1784" s="44"/>
      <c r="W1784" s="44"/>
      <c r="X1784" s="44"/>
      <c r="Y1784" s="44"/>
      <c r="Z1784" s="44"/>
      <c r="AA1784" s="44"/>
      <c r="AB1784" s="44"/>
      <c r="AC1784" s="44"/>
      <c r="AD1784" s="44"/>
      <c r="AP1784"/>
      <c r="AQ1784"/>
      <c r="AX1784"/>
    </row>
    <row r="1785" spans="18:50">
      <c r="R1785" s="409"/>
      <c r="S1785" s="44"/>
      <c r="T1785" s="44"/>
      <c r="U1785" s="44"/>
      <c r="V1785" s="44"/>
      <c r="W1785" s="44"/>
      <c r="X1785" s="44"/>
      <c r="Y1785" s="44"/>
      <c r="Z1785" s="44"/>
      <c r="AA1785" s="44"/>
      <c r="AB1785" s="44"/>
      <c r="AC1785" s="44"/>
      <c r="AD1785" s="44"/>
      <c r="AP1785"/>
      <c r="AQ1785"/>
      <c r="AX1785"/>
    </row>
    <row r="1786" spans="18:50">
      <c r="R1786" s="409"/>
      <c r="S1786" s="44"/>
      <c r="T1786" s="44"/>
      <c r="U1786" s="44"/>
      <c r="V1786" s="44"/>
      <c r="W1786" s="44"/>
      <c r="X1786" s="44"/>
      <c r="Y1786" s="44"/>
      <c r="Z1786" s="44"/>
      <c r="AA1786" s="44"/>
      <c r="AB1786" s="44"/>
      <c r="AC1786" s="44"/>
      <c r="AD1786" s="44"/>
      <c r="AP1786"/>
      <c r="AQ1786"/>
      <c r="AX1786"/>
    </row>
    <row r="1787" spans="18:50">
      <c r="R1787" s="409"/>
      <c r="S1787" s="44"/>
      <c r="T1787" s="44"/>
      <c r="U1787" s="44"/>
      <c r="V1787" s="44"/>
      <c r="W1787" s="44"/>
      <c r="X1787" s="44"/>
      <c r="Y1787" s="44"/>
      <c r="Z1787" s="44"/>
      <c r="AA1787" s="44"/>
      <c r="AB1787" s="44"/>
      <c r="AC1787" s="44"/>
      <c r="AD1787" s="44"/>
      <c r="AP1787"/>
      <c r="AQ1787"/>
      <c r="AX1787"/>
    </row>
    <row r="1788" spans="18:50">
      <c r="R1788" s="409"/>
      <c r="S1788" s="44"/>
      <c r="T1788" s="44"/>
      <c r="U1788" s="44"/>
      <c r="V1788" s="44"/>
      <c r="W1788" s="44"/>
      <c r="X1788" s="44"/>
      <c r="Y1788" s="44"/>
      <c r="Z1788" s="44"/>
      <c r="AA1788" s="44"/>
      <c r="AB1788" s="44"/>
      <c r="AC1788" s="44"/>
      <c r="AD1788" s="44"/>
      <c r="AP1788"/>
      <c r="AQ1788"/>
      <c r="AX1788"/>
    </row>
    <row r="1789" spans="18:50">
      <c r="R1789" s="409"/>
      <c r="S1789" s="44"/>
      <c r="T1789" s="44"/>
      <c r="U1789" s="44"/>
      <c r="V1789" s="44"/>
      <c r="W1789" s="44"/>
      <c r="X1789" s="44"/>
      <c r="Y1789" s="44"/>
      <c r="Z1789" s="44"/>
      <c r="AA1789" s="44"/>
      <c r="AB1789" s="44"/>
      <c r="AC1789" s="44"/>
      <c r="AD1789" s="44"/>
      <c r="AP1789"/>
      <c r="AQ1789"/>
      <c r="AX1789"/>
    </row>
    <row r="1790" spans="18:50">
      <c r="R1790" s="409"/>
      <c r="S1790" s="44"/>
      <c r="T1790" s="44"/>
      <c r="U1790" s="44"/>
      <c r="V1790" s="44"/>
      <c r="W1790" s="44"/>
      <c r="X1790" s="44"/>
      <c r="Y1790" s="44"/>
      <c r="Z1790" s="44"/>
      <c r="AA1790" s="44"/>
      <c r="AB1790" s="44"/>
      <c r="AC1790" s="44"/>
      <c r="AD1790" s="44"/>
      <c r="AP1790"/>
      <c r="AQ1790"/>
      <c r="AX1790"/>
    </row>
    <row r="1791" spans="18:50">
      <c r="R1791" s="409"/>
      <c r="S1791" s="44"/>
      <c r="T1791" s="44"/>
      <c r="U1791" s="44"/>
      <c r="V1791" s="44"/>
      <c r="W1791" s="44"/>
      <c r="X1791" s="44"/>
      <c r="Y1791" s="44"/>
      <c r="Z1791" s="44"/>
      <c r="AA1791" s="44"/>
      <c r="AB1791" s="44"/>
      <c r="AC1791" s="44"/>
      <c r="AD1791" s="44"/>
      <c r="AP1791"/>
      <c r="AQ1791"/>
      <c r="AX1791"/>
    </row>
    <row r="1792" spans="18:50">
      <c r="R1792" s="409"/>
      <c r="S1792" s="44"/>
      <c r="T1792" s="44"/>
      <c r="U1792" s="44"/>
      <c r="V1792" s="44"/>
      <c r="W1792" s="44"/>
      <c r="X1792" s="44"/>
      <c r="Y1792" s="44"/>
      <c r="Z1792" s="44"/>
      <c r="AA1792" s="44"/>
      <c r="AB1792" s="44"/>
      <c r="AC1792" s="44"/>
      <c r="AD1792" s="44"/>
      <c r="AP1792"/>
      <c r="AQ1792"/>
      <c r="AX1792"/>
    </row>
    <row r="1793" spans="18:50">
      <c r="R1793" s="409"/>
      <c r="S1793" s="44"/>
      <c r="T1793" s="44"/>
      <c r="U1793" s="44"/>
      <c r="V1793" s="44"/>
      <c r="W1793" s="44"/>
      <c r="X1793" s="44"/>
      <c r="Y1793" s="44"/>
      <c r="Z1793" s="44"/>
      <c r="AA1793" s="44"/>
      <c r="AB1793" s="44"/>
      <c r="AC1793" s="44"/>
      <c r="AD1793" s="44"/>
      <c r="AP1793"/>
      <c r="AQ1793"/>
      <c r="AX1793"/>
    </row>
    <row r="1794" spans="18:50">
      <c r="R1794" s="409"/>
      <c r="S1794" s="44"/>
      <c r="T1794" s="44"/>
      <c r="U1794" s="44"/>
      <c r="V1794" s="44"/>
      <c r="W1794" s="44"/>
      <c r="X1794" s="44"/>
      <c r="Y1794" s="44"/>
      <c r="Z1794" s="44"/>
      <c r="AA1794" s="44"/>
      <c r="AB1794" s="44"/>
      <c r="AC1794" s="44"/>
      <c r="AD1794" s="44"/>
      <c r="AP1794"/>
      <c r="AQ1794"/>
      <c r="AX1794"/>
    </row>
    <row r="1795" spans="18:50">
      <c r="R1795" s="409"/>
      <c r="S1795" s="44"/>
      <c r="T1795" s="44"/>
      <c r="U1795" s="44"/>
      <c r="V1795" s="44"/>
      <c r="W1795" s="44"/>
      <c r="X1795" s="44"/>
      <c r="Y1795" s="44"/>
      <c r="Z1795" s="44"/>
      <c r="AA1795" s="44"/>
      <c r="AB1795" s="44"/>
      <c r="AC1795" s="44"/>
      <c r="AD1795" s="44"/>
      <c r="AP1795"/>
      <c r="AQ1795"/>
      <c r="AX1795"/>
    </row>
    <row r="1796" spans="18:50">
      <c r="R1796" s="409"/>
      <c r="S1796" s="44"/>
      <c r="T1796" s="44"/>
      <c r="U1796" s="44"/>
      <c r="V1796" s="44"/>
      <c r="W1796" s="44"/>
      <c r="X1796" s="44"/>
      <c r="Y1796" s="44"/>
      <c r="Z1796" s="44"/>
      <c r="AA1796" s="44"/>
      <c r="AB1796" s="44"/>
      <c r="AC1796" s="44"/>
      <c r="AD1796" s="44"/>
      <c r="AP1796"/>
      <c r="AQ1796"/>
      <c r="AX1796"/>
    </row>
    <row r="1797" spans="18:50">
      <c r="R1797" s="409"/>
      <c r="S1797" s="44"/>
      <c r="T1797" s="44"/>
      <c r="U1797" s="44"/>
      <c r="V1797" s="44"/>
      <c r="W1797" s="44"/>
      <c r="X1797" s="44"/>
      <c r="Y1797" s="44"/>
      <c r="Z1797" s="44"/>
      <c r="AA1797" s="44"/>
      <c r="AB1797" s="44"/>
      <c r="AC1797" s="44"/>
      <c r="AD1797" s="44"/>
      <c r="AP1797"/>
      <c r="AQ1797"/>
      <c r="AX1797"/>
    </row>
    <row r="1798" spans="18:50">
      <c r="R1798" s="409"/>
      <c r="S1798" s="44"/>
      <c r="T1798" s="44"/>
      <c r="U1798" s="44"/>
      <c r="V1798" s="44"/>
      <c r="W1798" s="44"/>
      <c r="X1798" s="44"/>
      <c r="Y1798" s="44"/>
      <c r="Z1798" s="44"/>
      <c r="AA1798" s="44"/>
      <c r="AB1798" s="44"/>
      <c r="AC1798" s="44"/>
      <c r="AD1798" s="44"/>
      <c r="AP1798"/>
      <c r="AQ1798"/>
      <c r="AX1798"/>
    </row>
    <row r="1799" spans="18:50">
      <c r="R1799" s="409"/>
      <c r="S1799" s="44"/>
      <c r="T1799" s="44"/>
      <c r="U1799" s="44"/>
      <c r="V1799" s="44"/>
      <c r="W1799" s="44"/>
      <c r="X1799" s="44"/>
      <c r="Y1799" s="44"/>
      <c r="Z1799" s="44"/>
      <c r="AA1799" s="44"/>
      <c r="AB1799" s="44"/>
      <c r="AC1799" s="44"/>
      <c r="AD1799" s="44"/>
      <c r="AP1799"/>
      <c r="AQ1799"/>
      <c r="AX1799"/>
    </row>
    <row r="1800" spans="18:50">
      <c r="R1800" s="409"/>
      <c r="S1800" s="44"/>
      <c r="T1800" s="44"/>
      <c r="U1800" s="44"/>
      <c r="V1800" s="44"/>
      <c r="W1800" s="44"/>
      <c r="X1800" s="44"/>
      <c r="Y1800" s="44"/>
      <c r="Z1800" s="44"/>
      <c r="AA1800" s="44"/>
      <c r="AB1800" s="44"/>
      <c r="AC1800" s="44"/>
      <c r="AD1800" s="44"/>
      <c r="AP1800"/>
      <c r="AQ1800"/>
      <c r="AX1800"/>
    </row>
    <row r="1801" spans="18:50">
      <c r="R1801" s="409"/>
      <c r="S1801" s="44"/>
      <c r="T1801" s="44"/>
      <c r="U1801" s="44"/>
      <c r="V1801" s="44"/>
      <c r="W1801" s="44"/>
      <c r="X1801" s="44"/>
      <c r="Y1801" s="44"/>
      <c r="Z1801" s="44"/>
      <c r="AA1801" s="44"/>
      <c r="AB1801" s="44"/>
      <c r="AC1801" s="44"/>
      <c r="AD1801" s="44"/>
      <c r="AP1801"/>
      <c r="AQ1801"/>
      <c r="AX1801"/>
    </row>
    <row r="1802" spans="18:50">
      <c r="R1802" s="409"/>
      <c r="S1802" s="44"/>
      <c r="T1802" s="44"/>
      <c r="U1802" s="44"/>
      <c r="V1802" s="44"/>
      <c r="W1802" s="44"/>
      <c r="X1802" s="44"/>
      <c r="Y1802" s="44"/>
      <c r="Z1802" s="44"/>
      <c r="AA1802" s="44"/>
      <c r="AB1802" s="44"/>
      <c r="AC1802" s="44"/>
      <c r="AD1802" s="44"/>
      <c r="AP1802"/>
      <c r="AQ1802"/>
      <c r="AX1802"/>
    </row>
    <row r="1803" spans="18:50">
      <c r="R1803" s="409"/>
      <c r="S1803" s="44"/>
      <c r="T1803" s="44"/>
      <c r="U1803" s="44"/>
      <c r="V1803" s="44"/>
      <c r="W1803" s="44"/>
      <c r="X1803" s="44"/>
      <c r="Y1803" s="44"/>
      <c r="Z1803" s="44"/>
      <c r="AA1803" s="44"/>
      <c r="AB1803" s="44"/>
      <c r="AC1803" s="44"/>
      <c r="AD1803" s="44"/>
      <c r="AP1803"/>
      <c r="AQ1803"/>
      <c r="AX1803"/>
    </row>
    <row r="1804" spans="18:50">
      <c r="R1804" s="409"/>
      <c r="S1804" s="44"/>
      <c r="T1804" s="44"/>
      <c r="U1804" s="44"/>
      <c r="V1804" s="44"/>
      <c r="W1804" s="44"/>
      <c r="X1804" s="44"/>
      <c r="Y1804" s="44"/>
      <c r="Z1804" s="44"/>
      <c r="AA1804" s="44"/>
      <c r="AB1804" s="44"/>
      <c r="AC1804" s="44"/>
      <c r="AD1804" s="44"/>
      <c r="AP1804"/>
      <c r="AQ1804"/>
      <c r="AX1804"/>
    </row>
    <row r="1805" spans="18:50">
      <c r="R1805" s="409"/>
      <c r="S1805" s="44"/>
      <c r="T1805" s="44"/>
      <c r="U1805" s="44"/>
      <c r="V1805" s="44"/>
      <c r="W1805" s="44"/>
      <c r="X1805" s="44"/>
      <c r="Y1805" s="44"/>
      <c r="Z1805" s="44"/>
      <c r="AA1805" s="44"/>
      <c r="AB1805" s="44"/>
      <c r="AC1805" s="44"/>
      <c r="AD1805" s="44"/>
      <c r="AP1805"/>
      <c r="AQ1805"/>
      <c r="AX1805"/>
    </row>
    <row r="1806" spans="18:50">
      <c r="R1806" s="409"/>
      <c r="S1806" s="44"/>
      <c r="T1806" s="44"/>
      <c r="U1806" s="44"/>
      <c r="V1806" s="44"/>
      <c r="W1806" s="44"/>
      <c r="X1806" s="44"/>
      <c r="Y1806" s="44"/>
      <c r="Z1806" s="44"/>
      <c r="AA1806" s="44"/>
      <c r="AB1806" s="44"/>
      <c r="AC1806" s="44"/>
      <c r="AD1806" s="44"/>
      <c r="AP1806"/>
      <c r="AQ1806"/>
      <c r="AX1806"/>
    </row>
    <row r="1807" spans="18:50">
      <c r="R1807" s="409"/>
      <c r="S1807" s="44"/>
      <c r="T1807" s="44"/>
      <c r="U1807" s="44"/>
      <c r="V1807" s="44"/>
      <c r="W1807" s="44"/>
      <c r="X1807" s="44"/>
      <c r="Y1807" s="44"/>
      <c r="Z1807" s="44"/>
      <c r="AA1807" s="44"/>
      <c r="AB1807" s="44"/>
      <c r="AC1807" s="44"/>
      <c r="AD1807" s="44"/>
      <c r="AP1807"/>
      <c r="AQ1807"/>
      <c r="AX1807"/>
    </row>
    <row r="1808" spans="18:50">
      <c r="R1808" s="409"/>
      <c r="S1808" s="44"/>
      <c r="T1808" s="44"/>
      <c r="U1808" s="44"/>
      <c r="V1808" s="44"/>
      <c r="W1808" s="44"/>
      <c r="X1808" s="44"/>
      <c r="Y1808" s="44"/>
      <c r="Z1808" s="44"/>
      <c r="AA1808" s="44"/>
      <c r="AB1808" s="44"/>
      <c r="AC1808" s="44"/>
      <c r="AD1808" s="44"/>
      <c r="AP1808"/>
      <c r="AQ1808"/>
      <c r="AX1808"/>
    </row>
    <row r="1809" spans="18:50">
      <c r="R1809" s="409"/>
      <c r="S1809" s="44"/>
      <c r="T1809" s="44"/>
      <c r="U1809" s="44"/>
      <c r="V1809" s="44"/>
      <c r="W1809" s="44"/>
      <c r="X1809" s="44"/>
      <c r="Y1809" s="44"/>
      <c r="Z1809" s="44"/>
      <c r="AA1809" s="44"/>
      <c r="AB1809" s="44"/>
      <c r="AC1809" s="44"/>
      <c r="AD1809" s="44"/>
      <c r="AP1809"/>
      <c r="AQ1809"/>
      <c r="AX1809"/>
    </row>
    <row r="1810" spans="18:50">
      <c r="R1810" s="409"/>
      <c r="S1810" s="44"/>
      <c r="T1810" s="44"/>
      <c r="U1810" s="44"/>
      <c r="V1810" s="44"/>
      <c r="W1810" s="44"/>
      <c r="X1810" s="44"/>
      <c r="Y1810" s="44"/>
      <c r="Z1810" s="44"/>
      <c r="AA1810" s="44"/>
      <c r="AB1810" s="44"/>
      <c r="AC1810" s="44"/>
      <c r="AD1810" s="44"/>
      <c r="AP1810"/>
      <c r="AQ1810"/>
      <c r="AX1810"/>
    </row>
    <row r="1811" spans="18:50">
      <c r="R1811" s="409"/>
      <c r="S1811" s="44"/>
      <c r="T1811" s="44"/>
      <c r="U1811" s="44"/>
      <c r="V1811" s="44"/>
      <c r="W1811" s="44"/>
      <c r="X1811" s="44"/>
      <c r="Y1811" s="44"/>
      <c r="Z1811" s="44"/>
      <c r="AA1811" s="44"/>
      <c r="AB1811" s="44"/>
      <c r="AC1811" s="44"/>
      <c r="AD1811" s="44"/>
      <c r="AP1811"/>
      <c r="AQ1811"/>
      <c r="AX1811"/>
    </row>
    <row r="1812" spans="18:50">
      <c r="R1812" s="409"/>
      <c r="S1812" s="44"/>
      <c r="T1812" s="44"/>
      <c r="U1812" s="44"/>
      <c r="V1812" s="44"/>
      <c r="W1812" s="44"/>
      <c r="X1812" s="44"/>
      <c r="Y1812" s="44"/>
      <c r="Z1812" s="44"/>
      <c r="AA1812" s="44"/>
      <c r="AB1812" s="44"/>
      <c r="AC1812" s="44"/>
      <c r="AD1812" s="44"/>
      <c r="AP1812"/>
      <c r="AQ1812"/>
      <c r="AX1812"/>
    </row>
    <row r="1813" spans="18:50">
      <c r="R1813" s="409"/>
      <c r="S1813" s="44"/>
      <c r="T1813" s="44"/>
      <c r="U1813" s="44"/>
      <c r="V1813" s="44"/>
      <c r="W1813" s="44"/>
      <c r="X1813" s="44"/>
      <c r="Y1813" s="44"/>
      <c r="Z1813" s="44"/>
      <c r="AA1813" s="44"/>
      <c r="AB1813" s="44"/>
      <c r="AC1813" s="44"/>
      <c r="AD1813" s="44"/>
      <c r="AP1813"/>
      <c r="AQ1813"/>
      <c r="AX1813"/>
    </row>
    <row r="1814" spans="18:50">
      <c r="R1814" s="409"/>
      <c r="S1814" s="44"/>
      <c r="T1814" s="44"/>
      <c r="U1814" s="44"/>
      <c r="V1814" s="44"/>
      <c r="W1814" s="44"/>
      <c r="X1814" s="44"/>
      <c r="Y1814" s="44"/>
      <c r="Z1814" s="44"/>
      <c r="AA1814" s="44"/>
      <c r="AB1814" s="44"/>
      <c r="AC1814" s="44"/>
      <c r="AD1814" s="44"/>
      <c r="AP1814"/>
      <c r="AQ1814"/>
      <c r="AX1814"/>
    </row>
    <row r="1815" spans="18:50">
      <c r="R1815" s="409"/>
      <c r="S1815" s="44"/>
      <c r="T1815" s="44"/>
      <c r="U1815" s="44"/>
      <c r="V1815" s="44"/>
      <c r="W1815" s="44"/>
      <c r="X1815" s="44"/>
      <c r="Y1815" s="44"/>
      <c r="Z1815" s="44"/>
      <c r="AA1815" s="44"/>
      <c r="AB1815" s="44"/>
      <c r="AC1815" s="44"/>
      <c r="AD1815" s="44"/>
      <c r="AP1815"/>
      <c r="AQ1815"/>
      <c r="AX1815"/>
    </row>
    <row r="1816" spans="18:50">
      <c r="R1816" s="409"/>
      <c r="S1816" s="44"/>
      <c r="T1816" s="44"/>
      <c r="U1816" s="44"/>
      <c r="V1816" s="44"/>
      <c r="W1816" s="44"/>
      <c r="X1816" s="44"/>
      <c r="Y1816" s="44"/>
      <c r="Z1816" s="44"/>
      <c r="AA1816" s="44"/>
      <c r="AB1816" s="44"/>
      <c r="AC1816" s="44"/>
      <c r="AD1816" s="44"/>
      <c r="AP1816"/>
      <c r="AQ1816"/>
      <c r="AX1816"/>
    </row>
    <row r="1817" spans="18:50">
      <c r="R1817" s="409"/>
      <c r="S1817" s="44"/>
      <c r="T1817" s="44"/>
      <c r="U1817" s="44"/>
      <c r="V1817" s="44"/>
      <c r="W1817" s="44"/>
      <c r="X1817" s="44"/>
      <c r="Y1817" s="44"/>
      <c r="Z1817" s="44"/>
      <c r="AA1817" s="44"/>
      <c r="AB1817" s="44"/>
      <c r="AC1817" s="44"/>
      <c r="AD1817" s="44"/>
      <c r="AP1817"/>
      <c r="AQ1817"/>
      <c r="AX1817"/>
    </row>
    <row r="1818" spans="18:50">
      <c r="R1818" s="409"/>
      <c r="S1818" s="44"/>
      <c r="T1818" s="44"/>
      <c r="U1818" s="44"/>
      <c r="V1818" s="44"/>
      <c r="W1818" s="44"/>
      <c r="X1818" s="44"/>
      <c r="Y1818" s="44"/>
      <c r="Z1818" s="44"/>
      <c r="AA1818" s="44"/>
      <c r="AB1818" s="44"/>
      <c r="AC1818" s="44"/>
      <c r="AD1818" s="44"/>
      <c r="AP1818"/>
      <c r="AQ1818"/>
      <c r="AX1818"/>
    </row>
    <row r="1819" spans="18:50">
      <c r="R1819" s="409"/>
      <c r="S1819" s="44"/>
      <c r="T1819" s="44"/>
      <c r="U1819" s="44"/>
      <c r="V1819" s="44"/>
      <c r="W1819" s="44"/>
      <c r="X1819" s="44"/>
      <c r="Y1819" s="44"/>
      <c r="Z1819" s="44"/>
      <c r="AA1819" s="44"/>
      <c r="AB1819" s="44"/>
      <c r="AC1819" s="44"/>
      <c r="AD1819" s="44"/>
      <c r="AP1819"/>
      <c r="AQ1819"/>
      <c r="AX1819"/>
    </row>
    <row r="1820" spans="18:50">
      <c r="R1820" s="409"/>
      <c r="S1820" s="44"/>
      <c r="T1820" s="44"/>
      <c r="U1820" s="44"/>
      <c r="V1820" s="44"/>
      <c r="W1820" s="44"/>
      <c r="X1820" s="44"/>
      <c r="Y1820" s="44"/>
      <c r="Z1820" s="44"/>
      <c r="AA1820" s="44"/>
      <c r="AB1820" s="44"/>
      <c r="AC1820" s="44"/>
      <c r="AD1820" s="44"/>
      <c r="AP1820"/>
      <c r="AQ1820"/>
      <c r="AX1820"/>
    </row>
    <row r="1821" spans="18:50">
      <c r="R1821" s="409"/>
      <c r="S1821" s="44"/>
      <c r="T1821" s="44"/>
      <c r="U1821" s="44"/>
      <c r="V1821" s="44"/>
      <c r="W1821" s="44"/>
      <c r="X1821" s="44"/>
      <c r="Y1821" s="44"/>
      <c r="Z1821" s="44"/>
      <c r="AA1821" s="44"/>
      <c r="AB1821" s="44"/>
      <c r="AC1821" s="44"/>
      <c r="AD1821" s="44"/>
      <c r="AP1821"/>
      <c r="AQ1821"/>
      <c r="AX1821"/>
    </row>
    <row r="1822" spans="18:50">
      <c r="R1822" s="409"/>
      <c r="S1822" s="44"/>
      <c r="T1822" s="44"/>
      <c r="U1822" s="44"/>
      <c r="V1822" s="44"/>
      <c r="W1822" s="44"/>
      <c r="X1822" s="44"/>
      <c r="Y1822" s="44"/>
      <c r="Z1822" s="44"/>
      <c r="AA1822" s="44"/>
      <c r="AB1822" s="44"/>
      <c r="AC1822" s="44"/>
      <c r="AD1822" s="44"/>
      <c r="AP1822"/>
      <c r="AQ1822"/>
      <c r="AX1822"/>
    </row>
    <row r="1823" spans="18:50">
      <c r="R1823" s="409"/>
      <c r="S1823" s="44"/>
      <c r="T1823" s="44"/>
      <c r="U1823" s="44"/>
      <c r="V1823" s="44"/>
      <c r="W1823" s="44"/>
      <c r="X1823" s="44"/>
      <c r="Y1823" s="44"/>
      <c r="Z1823" s="44"/>
      <c r="AA1823" s="44"/>
      <c r="AB1823" s="44"/>
      <c r="AC1823" s="44"/>
      <c r="AD1823" s="44"/>
      <c r="AP1823"/>
      <c r="AQ1823"/>
      <c r="AX1823"/>
    </row>
    <row r="1824" spans="18:50">
      <c r="R1824" s="409"/>
      <c r="S1824" s="44"/>
      <c r="T1824" s="44"/>
      <c r="U1824" s="44"/>
      <c r="V1824" s="44"/>
      <c r="W1824" s="44"/>
      <c r="X1824" s="44"/>
      <c r="Y1824" s="44"/>
      <c r="Z1824" s="44"/>
      <c r="AA1824" s="44"/>
      <c r="AB1824" s="44"/>
      <c r="AC1824" s="44"/>
      <c r="AD1824" s="44"/>
      <c r="AP1824"/>
      <c r="AQ1824"/>
      <c r="AX1824"/>
    </row>
    <row r="1825" spans="18:50">
      <c r="R1825" s="409"/>
      <c r="S1825" s="44"/>
      <c r="T1825" s="44"/>
      <c r="U1825" s="44"/>
      <c r="V1825" s="44"/>
      <c r="W1825" s="44"/>
      <c r="X1825" s="44"/>
      <c r="Y1825" s="44"/>
      <c r="Z1825" s="44"/>
      <c r="AA1825" s="44"/>
      <c r="AB1825" s="44"/>
      <c r="AC1825" s="44"/>
      <c r="AD1825" s="44"/>
      <c r="AP1825"/>
      <c r="AQ1825"/>
      <c r="AX1825"/>
    </row>
    <row r="1826" spans="18:50">
      <c r="R1826" s="409"/>
      <c r="S1826" s="44"/>
      <c r="T1826" s="44"/>
      <c r="U1826" s="44"/>
      <c r="V1826" s="44"/>
      <c r="W1826" s="44"/>
      <c r="X1826" s="44"/>
      <c r="Y1826" s="44"/>
      <c r="Z1826" s="44"/>
      <c r="AA1826" s="44"/>
      <c r="AB1826" s="44"/>
      <c r="AC1826" s="44"/>
      <c r="AD1826" s="44"/>
      <c r="AP1826"/>
      <c r="AQ1826"/>
      <c r="AX1826"/>
    </row>
    <row r="1827" spans="18:50">
      <c r="R1827" s="409"/>
      <c r="S1827" s="44"/>
      <c r="T1827" s="44"/>
      <c r="U1827" s="44"/>
      <c r="V1827" s="44"/>
      <c r="W1827" s="44"/>
      <c r="X1827" s="44"/>
      <c r="Y1827" s="44"/>
      <c r="Z1827" s="44"/>
      <c r="AA1827" s="44"/>
      <c r="AB1827" s="44"/>
      <c r="AC1827" s="44"/>
      <c r="AD1827" s="44"/>
      <c r="AP1827"/>
      <c r="AQ1827"/>
      <c r="AX1827"/>
    </row>
    <row r="1828" spans="18:50">
      <c r="R1828" s="409"/>
      <c r="S1828" s="44"/>
      <c r="T1828" s="44"/>
      <c r="U1828" s="44"/>
      <c r="V1828" s="44"/>
      <c r="W1828" s="44"/>
      <c r="X1828" s="44"/>
      <c r="Y1828" s="44"/>
      <c r="Z1828" s="44"/>
      <c r="AA1828" s="44"/>
      <c r="AB1828" s="44"/>
      <c r="AC1828" s="44"/>
      <c r="AD1828" s="44"/>
      <c r="AP1828"/>
      <c r="AQ1828"/>
      <c r="AX1828"/>
    </row>
    <row r="1829" spans="18:50">
      <c r="R1829" s="409"/>
      <c r="S1829" s="44"/>
      <c r="T1829" s="44"/>
      <c r="U1829" s="44"/>
      <c r="V1829" s="44"/>
      <c r="W1829" s="44"/>
      <c r="X1829" s="44"/>
      <c r="Y1829" s="44"/>
      <c r="Z1829" s="44"/>
      <c r="AA1829" s="44"/>
      <c r="AB1829" s="44"/>
      <c r="AC1829" s="44"/>
      <c r="AD1829" s="44"/>
      <c r="AP1829"/>
      <c r="AQ1829"/>
      <c r="AX1829"/>
    </row>
    <row r="1830" spans="18:50">
      <c r="R1830" s="409"/>
      <c r="S1830" s="44"/>
      <c r="T1830" s="44"/>
      <c r="U1830" s="44"/>
      <c r="V1830" s="44"/>
      <c r="W1830" s="44"/>
      <c r="X1830" s="44"/>
      <c r="Y1830" s="44"/>
      <c r="Z1830" s="44"/>
      <c r="AA1830" s="44"/>
      <c r="AB1830" s="44"/>
      <c r="AC1830" s="44"/>
      <c r="AD1830" s="44"/>
      <c r="AP1830"/>
      <c r="AQ1830"/>
      <c r="AX1830"/>
    </row>
    <row r="1831" spans="18:50">
      <c r="R1831" s="409"/>
      <c r="S1831" s="44"/>
      <c r="T1831" s="44"/>
      <c r="U1831" s="44"/>
      <c r="V1831" s="44"/>
      <c r="W1831" s="44"/>
      <c r="X1831" s="44"/>
      <c r="Y1831" s="44"/>
      <c r="Z1831" s="44"/>
      <c r="AA1831" s="44"/>
      <c r="AB1831" s="44"/>
      <c r="AC1831" s="44"/>
      <c r="AD1831" s="44"/>
      <c r="AP1831"/>
      <c r="AQ1831"/>
      <c r="AX1831"/>
    </row>
  </sheetData>
  <mergeCells count="975">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33"/>
    <mergeCell ref="B10:B133"/>
    <mergeCell ref="C10:C15"/>
    <mergeCell ref="S10:S15"/>
    <mergeCell ref="AF10:AF15"/>
    <mergeCell ref="AG10:AG15"/>
    <mergeCell ref="AH10:AH15"/>
    <mergeCell ref="AI10:AI15"/>
    <mergeCell ref="AV10:AV15"/>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46:AV51"/>
    <mergeCell ref="AW46:AW51"/>
    <mergeCell ref="AX46:AX51"/>
    <mergeCell ref="AY46:AY51"/>
    <mergeCell ref="C52:C57"/>
    <mergeCell ref="S52:S57"/>
    <mergeCell ref="AF52:AF57"/>
    <mergeCell ref="AG52:AG57"/>
    <mergeCell ref="AH52:AH57"/>
    <mergeCell ref="AI52:AI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82:AV87"/>
    <mergeCell ref="AW82:AW87"/>
    <mergeCell ref="AX82:AX87"/>
    <mergeCell ref="AY82:AY87"/>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24:AV129"/>
    <mergeCell ref="AW124:AW129"/>
    <mergeCell ref="AX124:AX129"/>
    <mergeCell ref="AY124:AY129"/>
    <mergeCell ref="C130:C133"/>
    <mergeCell ref="S130:S133"/>
    <mergeCell ref="AF130:AF133"/>
    <mergeCell ref="AG130:AG133"/>
    <mergeCell ref="AH130:AH133"/>
    <mergeCell ref="AI130:AI133"/>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30:AV133"/>
    <mergeCell ref="AW130:AW133"/>
    <mergeCell ref="AX130:AX133"/>
    <mergeCell ref="AY130:AY133"/>
    <mergeCell ref="A134:A251"/>
    <mergeCell ref="B134:B251"/>
    <mergeCell ref="C134:C139"/>
    <mergeCell ref="S134:S139"/>
    <mergeCell ref="AF134:AF139"/>
    <mergeCell ref="AG134:AG139"/>
    <mergeCell ref="AP130:AP133"/>
    <mergeCell ref="AQ130:AQ133"/>
    <mergeCell ref="AR130:AR133"/>
    <mergeCell ref="AS130:AS133"/>
    <mergeCell ref="AT130:AT133"/>
    <mergeCell ref="AU130:AU133"/>
    <mergeCell ref="AJ130:AJ133"/>
    <mergeCell ref="AK130:AK133"/>
    <mergeCell ref="AL130:AL133"/>
    <mergeCell ref="AM130:AM133"/>
    <mergeCell ref="AN130:AN133"/>
    <mergeCell ref="AO130:AO133"/>
    <mergeCell ref="AY134:AY139"/>
    <mergeCell ref="AN134:AN139"/>
    <mergeCell ref="AO134:AO139"/>
    <mergeCell ref="AP134:AP139"/>
    <mergeCell ref="AQ134:AQ139"/>
    <mergeCell ref="AR134:AR139"/>
    <mergeCell ref="AS134:AS139"/>
    <mergeCell ref="AH134:AH139"/>
    <mergeCell ref="AI134:AI139"/>
    <mergeCell ref="AJ134:AJ139"/>
    <mergeCell ref="AK134:AK139"/>
    <mergeCell ref="AL134:AL139"/>
    <mergeCell ref="AM134:AM139"/>
    <mergeCell ref="AF140:AF145"/>
    <mergeCell ref="AG140:AG145"/>
    <mergeCell ref="AH140:AH145"/>
    <mergeCell ref="AI140:AI145"/>
    <mergeCell ref="AT134:AT139"/>
    <mergeCell ref="AU134:AU139"/>
    <mergeCell ref="AV134:AV139"/>
    <mergeCell ref="AW134:AW139"/>
    <mergeCell ref="AX134:AX139"/>
    <mergeCell ref="AV140:AV145"/>
    <mergeCell ref="AW140:AW145"/>
    <mergeCell ref="AX140:AX145"/>
    <mergeCell ref="AY140:AY145"/>
    <mergeCell ref="C146:C151"/>
    <mergeCell ref="S146:S151"/>
    <mergeCell ref="AF146:AF151"/>
    <mergeCell ref="AG146:AG151"/>
    <mergeCell ref="AH146:AH151"/>
    <mergeCell ref="AI146:AI151"/>
    <mergeCell ref="AP140:AP145"/>
    <mergeCell ref="AQ140:AQ145"/>
    <mergeCell ref="AR140:AR145"/>
    <mergeCell ref="AS140:AS145"/>
    <mergeCell ref="AT140:AT145"/>
    <mergeCell ref="AU140:AU145"/>
    <mergeCell ref="AJ140:AJ145"/>
    <mergeCell ref="AK140:AK145"/>
    <mergeCell ref="AL140:AL145"/>
    <mergeCell ref="AM140:AM145"/>
    <mergeCell ref="AN140:AN145"/>
    <mergeCell ref="AO140:AO145"/>
    <mergeCell ref="C140:C145"/>
    <mergeCell ref="S140:S145"/>
    <mergeCell ref="AV146:AV151"/>
    <mergeCell ref="AW146:AW151"/>
    <mergeCell ref="AX146:AX151"/>
    <mergeCell ref="AY146:AY151"/>
    <mergeCell ref="C152:C157"/>
    <mergeCell ref="S152:S157"/>
    <mergeCell ref="AF152:AF157"/>
    <mergeCell ref="AG152:AG157"/>
    <mergeCell ref="AH152:AH157"/>
    <mergeCell ref="AI152:AI157"/>
    <mergeCell ref="AP146:AP151"/>
    <mergeCell ref="AQ146:AQ151"/>
    <mergeCell ref="AR146:AR151"/>
    <mergeCell ref="AS146:AS151"/>
    <mergeCell ref="AT146:AT151"/>
    <mergeCell ref="AU146:AU151"/>
    <mergeCell ref="AJ146:AJ151"/>
    <mergeCell ref="AK146:AK151"/>
    <mergeCell ref="AL146:AL151"/>
    <mergeCell ref="AM146:AM151"/>
    <mergeCell ref="AN146:AN151"/>
    <mergeCell ref="AO146:AO151"/>
    <mergeCell ref="AV152:AV157"/>
    <mergeCell ref="AW152:AW157"/>
    <mergeCell ref="AX152:AX157"/>
    <mergeCell ref="AY152:AY157"/>
    <mergeCell ref="C158:C163"/>
    <mergeCell ref="S158:S163"/>
    <mergeCell ref="AF158:AF163"/>
    <mergeCell ref="AG158:AG163"/>
    <mergeCell ref="AH158:AH163"/>
    <mergeCell ref="AI158:AI163"/>
    <mergeCell ref="AP152:AP157"/>
    <mergeCell ref="AQ152:AQ157"/>
    <mergeCell ref="AR152:AR157"/>
    <mergeCell ref="AS152:AS157"/>
    <mergeCell ref="AT152:AT157"/>
    <mergeCell ref="AU152:AU157"/>
    <mergeCell ref="AJ152:AJ157"/>
    <mergeCell ref="AK152:AK157"/>
    <mergeCell ref="AL152:AL157"/>
    <mergeCell ref="AM152:AM157"/>
    <mergeCell ref="AN152:AN157"/>
    <mergeCell ref="AO152:AO157"/>
    <mergeCell ref="AV158:AV163"/>
    <mergeCell ref="AW158:AW163"/>
    <mergeCell ref="AX158:AX163"/>
    <mergeCell ref="AY158:AY163"/>
    <mergeCell ref="C164:C169"/>
    <mergeCell ref="S164:S169"/>
    <mergeCell ref="AF164:AF169"/>
    <mergeCell ref="AG164:AG169"/>
    <mergeCell ref="AH164:AH169"/>
    <mergeCell ref="AI164:AI169"/>
    <mergeCell ref="AP158:AP163"/>
    <mergeCell ref="AQ158:AQ163"/>
    <mergeCell ref="AR158:AR163"/>
    <mergeCell ref="AS158:AS163"/>
    <mergeCell ref="AT158:AT163"/>
    <mergeCell ref="AU158:AU163"/>
    <mergeCell ref="AJ158:AJ163"/>
    <mergeCell ref="AK158:AK163"/>
    <mergeCell ref="AL158:AL163"/>
    <mergeCell ref="AM158:AM163"/>
    <mergeCell ref="AN158:AN163"/>
    <mergeCell ref="AO158:AO163"/>
    <mergeCell ref="AV164:AV169"/>
    <mergeCell ref="AW164:AW169"/>
    <mergeCell ref="AX164:AX169"/>
    <mergeCell ref="AY164:AY169"/>
    <mergeCell ref="C170:C175"/>
    <mergeCell ref="S170:S175"/>
    <mergeCell ref="AF170:AF175"/>
    <mergeCell ref="AG170:AG175"/>
    <mergeCell ref="AH170:AH175"/>
    <mergeCell ref="AI170:AI175"/>
    <mergeCell ref="AP164:AP169"/>
    <mergeCell ref="AQ164:AQ169"/>
    <mergeCell ref="AR164:AR169"/>
    <mergeCell ref="AS164:AS169"/>
    <mergeCell ref="AT164:AT169"/>
    <mergeCell ref="AU164:AU169"/>
    <mergeCell ref="AJ164:AJ169"/>
    <mergeCell ref="AK164:AK169"/>
    <mergeCell ref="AL164:AL169"/>
    <mergeCell ref="AM164:AM169"/>
    <mergeCell ref="AN164:AN169"/>
    <mergeCell ref="AO164:AO169"/>
    <mergeCell ref="AV170:AV175"/>
    <mergeCell ref="AW170:AW175"/>
    <mergeCell ref="AX170:AX175"/>
    <mergeCell ref="AY170:AY175"/>
    <mergeCell ref="C176:C181"/>
    <mergeCell ref="S176:S181"/>
    <mergeCell ref="AF176:AF181"/>
    <mergeCell ref="AG176:AG181"/>
    <mergeCell ref="AH176:AH181"/>
    <mergeCell ref="AI176:AI181"/>
    <mergeCell ref="AP170:AP175"/>
    <mergeCell ref="AQ170:AQ175"/>
    <mergeCell ref="AR170:AR175"/>
    <mergeCell ref="AS170:AS175"/>
    <mergeCell ref="AT170:AT175"/>
    <mergeCell ref="AU170:AU175"/>
    <mergeCell ref="AJ170:AJ175"/>
    <mergeCell ref="AK170:AK175"/>
    <mergeCell ref="AL170:AL175"/>
    <mergeCell ref="AM170:AM175"/>
    <mergeCell ref="AN170:AN175"/>
    <mergeCell ref="AO170:AO175"/>
    <mergeCell ref="AV176:AV181"/>
    <mergeCell ref="AW176:AW181"/>
    <mergeCell ref="AX176:AX181"/>
    <mergeCell ref="AY176:AY181"/>
    <mergeCell ref="C182:C187"/>
    <mergeCell ref="S182:S187"/>
    <mergeCell ref="AF182:AF187"/>
    <mergeCell ref="AG182:AG187"/>
    <mergeCell ref="AH182:AH187"/>
    <mergeCell ref="AI182:AI187"/>
    <mergeCell ref="AP176:AP181"/>
    <mergeCell ref="AQ176:AQ181"/>
    <mergeCell ref="AR176:AR181"/>
    <mergeCell ref="AS176:AS181"/>
    <mergeCell ref="AT176:AT181"/>
    <mergeCell ref="AU176:AU181"/>
    <mergeCell ref="AJ176:AJ181"/>
    <mergeCell ref="AK176:AK181"/>
    <mergeCell ref="AL176:AL181"/>
    <mergeCell ref="AM176:AM181"/>
    <mergeCell ref="AN176:AN181"/>
    <mergeCell ref="AO176:AO181"/>
    <mergeCell ref="AV182:AV187"/>
    <mergeCell ref="AW182:AW187"/>
    <mergeCell ref="AX182:AX187"/>
    <mergeCell ref="AY182:AY187"/>
    <mergeCell ref="C188:C193"/>
    <mergeCell ref="S188:S193"/>
    <mergeCell ref="AF188:AF193"/>
    <mergeCell ref="AG188:AG193"/>
    <mergeCell ref="AH188:AH193"/>
    <mergeCell ref="AI188:AI193"/>
    <mergeCell ref="AP182:AP187"/>
    <mergeCell ref="AQ182:AQ187"/>
    <mergeCell ref="AR182:AR187"/>
    <mergeCell ref="AS182:AS187"/>
    <mergeCell ref="AT182:AT187"/>
    <mergeCell ref="AU182:AU187"/>
    <mergeCell ref="AJ182:AJ187"/>
    <mergeCell ref="AK182:AK187"/>
    <mergeCell ref="AL182:AL187"/>
    <mergeCell ref="AM182:AM187"/>
    <mergeCell ref="AN182:AN187"/>
    <mergeCell ref="AO182:AO187"/>
    <mergeCell ref="AV188:AV193"/>
    <mergeCell ref="AW188:AW193"/>
    <mergeCell ref="AX188:AX193"/>
    <mergeCell ref="AY188:AY193"/>
    <mergeCell ref="C194:C199"/>
    <mergeCell ref="S194:S199"/>
    <mergeCell ref="AF194:AF199"/>
    <mergeCell ref="AG194:AG199"/>
    <mergeCell ref="AH194:AH199"/>
    <mergeCell ref="AI194:AI199"/>
    <mergeCell ref="AP188:AP193"/>
    <mergeCell ref="AQ188:AQ193"/>
    <mergeCell ref="AR188:AR193"/>
    <mergeCell ref="AS188:AS193"/>
    <mergeCell ref="AT188:AT193"/>
    <mergeCell ref="AU188:AU193"/>
    <mergeCell ref="AJ188:AJ193"/>
    <mergeCell ref="AK188:AK193"/>
    <mergeCell ref="AL188:AL193"/>
    <mergeCell ref="AM188:AM193"/>
    <mergeCell ref="AN188:AN193"/>
    <mergeCell ref="AO188:AO193"/>
    <mergeCell ref="AV194:AV199"/>
    <mergeCell ref="AW194:AW199"/>
    <mergeCell ref="AX194:AX199"/>
    <mergeCell ref="AY194:AY199"/>
    <mergeCell ref="C200:C205"/>
    <mergeCell ref="S200:S205"/>
    <mergeCell ref="AF200:AF205"/>
    <mergeCell ref="AG200:AG205"/>
    <mergeCell ref="AH200:AH205"/>
    <mergeCell ref="AI200:AI205"/>
    <mergeCell ref="AP194:AP199"/>
    <mergeCell ref="AQ194:AQ199"/>
    <mergeCell ref="AR194:AR199"/>
    <mergeCell ref="AS194:AS199"/>
    <mergeCell ref="AT194:AT199"/>
    <mergeCell ref="AU194:AU199"/>
    <mergeCell ref="AJ194:AJ199"/>
    <mergeCell ref="AK194:AK199"/>
    <mergeCell ref="AL194:AL199"/>
    <mergeCell ref="AM194:AM199"/>
    <mergeCell ref="AN194:AN199"/>
    <mergeCell ref="AO194:AO199"/>
    <mergeCell ref="AV200:AV205"/>
    <mergeCell ref="AW200:AW205"/>
    <mergeCell ref="AX200:AX205"/>
    <mergeCell ref="AY200:AY205"/>
    <mergeCell ref="C206:C211"/>
    <mergeCell ref="S206:S211"/>
    <mergeCell ref="AF206:AF211"/>
    <mergeCell ref="AG206:AG211"/>
    <mergeCell ref="AH206:AH211"/>
    <mergeCell ref="AI206:AI211"/>
    <mergeCell ref="AP200:AP205"/>
    <mergeCell ref="AQ200:AQ205"/>
    <mergeCell ref="AR200:AR205"/>
    <mergeCell ref="AS200:AS205"/>
    <mergeCell ref="AT200:AT205"/>
    <mergeCell ref="AU200:AU205"/>
    <mergeCell ref="AJ200:AJ205"/>
    <mergeCell ref="AK200:AK205"/>
    <mergeCell ref="AL200:AL205"/>
    <mergeCell ref="AM200:AM205"/>
    <mergeCell ref="AN200:AN205"/>
    <mergeCell ref="AO200:AO205"/>
    <mergeCell ref="AV206:AV211"/>
    <mergeCell ref="AW206:AW211"/>
    <mergeCell ref="AX206:AX211"/>
    <mergeCell ref="AY206:AY211"/>
    <mergeCell ref="C212:C217"/>
    <mergeCell ref="S212:S217"/>
    <mergeCell ref="AF212:AF217"/>
    <mergeCell ref="AG212:AG217"/>
    <mergeCell ref="AH212:AH217"/>
    <mergeCell ref="AI212:AI217"/>
    <mergeCell ref="AP206:AP211"/>
    <mergeCell ref="AQ206:AQ211"/>
    <mergeCell ref="AR206:AR211"/>
    <mergeCell ref="AS206:AS211"/>
    <mergeCell ref="AT206:AT211"/>
    <mergeCell ref="AU206:AU211"/>
    <mergeCell ref="AJ206:AJ211"/>
    <mergeCell ref="AK206:AK211"/>
    <mergeCell ref="AL206:AL211"/>
    <mergeCell ref="AM206:AM211"/>
    <mergeCell ref="AN206:AN211"/>
    <mergeCell ref="AO206:AO211"/>
    <mergeCell ref="AV212:AV217"/>
    <mergeCell ref="AW212:AW217"/>
    <mergeCell ref="AX212:AX217"/>
    <mergeCell ref="AY212:AY217"/>
    <mergeCell ref="C218:C223"/>
    <mergeCell ref="S218:S223"/>
    <mergeCell ref="AF218:AF223"/>
    <mergeCell ref="AG218:AG223"/>
    <mergeCell ref="AH218:AH223"/>
    <mergeCell ref="AI218:AI223"/>
    <mergeCell ref="AP212:AP217"/>
    <mergeCell ref="AQ212:AQ217"/>
    <mergeCell ref="AR212:AR217"/>
    <mergeCell ref="AS212:AS217"/>
    <mergeCell ref="AT212:AT217"/>
    <mergeCell ref="AU212:AU217"/>
    <mergeCell ref="AJ212:AJ217"/>
    <mergeCell ref="AK212:AK217"/>
    <mergeCell ref="AL212:AL217"/>
    <mergeCell ref="AM212:AM217"/>
    <mergeCell ref="AN212:AN217"/>
    <mergeCell ref="AO212:AO217"/>
    <mergeCell ref="AV218:AV223"/>
    <mergeCell ref="AW218:AW223"/>
    <mergeCell ref="AX218:AX223"/>
    <mergeCell ref="AY218:AY223"/>
    <mergeCell ref="C224:C229"/>
    <mergeCell ref="S224:S229"/>
    <mergeCell ref="AF224:AF229"/>
    <mergeCell ref="AG224:AG229"/>
    <mergeCell ref="AH224:AH229"/>
    <mergeCell ref="AI224:AI229"/>
    <mergeCell ref="AP218:AP223"/>
    <mergeCell ref="AQ218:AQ223"/>
    <mergeCell ref="AR218:AR223"/>
    <mergeCell ref="AS218:AS223"/>
    <mergeCell ref="AT218:AT223"/>
    <mergeCell ref="AU218:AU223"/>
    <mergeCell ref="AJ218:AJ223"/>
    <mergeCell ref="AK218:AK223"/>
    <mergeCell ref="AL218:AL223"/>
    <mergeCell ref="AM218:AM223"/>
    <mergeCell ref="AN218:AN223"/>
    <mergeCell ref="AO218:AO223"/>
    <mergeCell ref="AV224:AV229"/>
    <mergeCell ref="AW224:AW229"/>
    <mergeCell ref="AX224:AX229"/>
    <mergeCell ref="AY224:AY229"/>
    <mergeCell ref="C230:C235"/>
    <mergeCell ref="S230:S235"/>
    <mergeCell ref="AF230:AF235"/>
    <mergeCell ref="AG230:AG235"/>
    <mergeCell ref="AH230:AH235"/>
    <mergeCell ref="AI230:AI235"/>
    <mergeCell ref="AP224:AP229"/>
    <mergeCell ref="AQ224:AQ229"/>
    <mergeCell ref="AR224:AR229"/>
    <mergeCell ref="AS224:AS229"/>
    <mergeCell ref="AT224:AT229"/>
    <mergeCell ref="AU224:AU229"/>
    <mergeCell ref="AJ224:AJ229"/>
    <mergeCell ref="AK224:AK229"/>
    <mergeCell ref="AL224:AL229"/>
    <mergeCell ref="AM224:AM229"/>
    <mergeCell ref="AN224:AN229"/>
    <mergeCell ref="AO224:AO229"/>
    <mergeCell ref="AV230:AV235"/>
    <mergeCell ref="AW230:AW235"/>
    <mergeCell ref="AX230:AX235"/>
    <mergeCell ref="AY230:AY235"/>
    <mergeCell ref="C236:C241"/>
    <mergeCell ref="S236:S241"/>
    <mergeCell ref="AF236:AF241"/>
    <mergeCell ref="AG236:AG241"/>
    <mergeCell ref="AH236:AH241"/>
    <mergeCell ref="AI236:AI241"/>
    <mergeCell ref="AP230:AP235"/>
    <mergeCell ref="AQ230:AQ235"/>
    <mergeCell ref="AR230:AR235"/>
    <mergeCell ref="AS230:AS235"/>
    <mergeCell ref="AT230:AT235"/>
    <mergeCell ref="AU230:AU235"/>
    <mergeCell ref="AJ230:AJ235"/>
    <mergeCell ref="AK230:AK235"/>
    <mergeCell ref="AL230:AL235"/>
    <mergeCell ref="AM230:AM235"/>
    <mergeCell ref="AN230:AN235"/>
    <mergeCell ref="AO230:AO235"/>
    <mergeCell ref="AV236:AV241"/>
    <mergeCell ref="AW236:AW241"/>
    <mergeCell ref="AX236:AX241"/>
    <mergeCell ref="AY236:AY241"/>
    <mergeCell ref="C242:C247"/>
    <mergeCell ref="S242:S247"/>
    <mergeCell ref="AF242:AF247"/>
    <mergeCell ref="AG242:AG247"/>
    <mergeCell ref="AH242:AH247"/>
    <mergeCell ref="AI242:AI247"/>
    <mergeCell ref="AP236:AP241"/>
    <mergeCell ref="AQ236:AQ241"/>
    <mergeCell ref="AR236:AR241"/>
    <mergeCell ref="AS236:AS241"/>
    <mergeCell ref="AT236:AT241"/>
    <mergeCell ref="AU236:AU241"/>
    <mergeCell ref="AJ236:AJ241"/>
    <mergeCell ref="AK236:AK241"/>
    <mergeCell ref="AL236:AL241"/>
    <mergeCell ref="AM236:AM241"/>
    <mergeCell ref="AN236:AN241"/>
    <mergeCell ref="AO236:AO241"/>
    <mergeCell ref="AV242:AV247"/>
    <mergeCell ref="AW242:AW247"/>
    <mergeCell ref="AX242:AX247"/>
    <mergeCell ref="AY242:AY247"/>
    <mergeCell ref="C248:C251"/>
    <mergeCell ref="S248:S251"/>
    <mergeCell ref="AF248:AF251"/>
    <mergeCell ref="AG248:AG251"/>
    <mergeCell ref="AH248:AH251"/>
    <mergeCell ref="AI248:AI251"/>
    <mergeCell ref="AP242:AP247"/>
    <mergeCell ref="AQ242:AQ247"/>
    <mergeCell ref="AR242:AR247"/>
    <mergeCell ref="AS242:AS247"/>
    <mergeCell ref="AT242:AT247"/>
    <mergeCell ref="AU242:AU247"/>
    <mergeCell ref="AJ242:AJ247"/>
    <mergeCell ref="AK242:AK247"/>
    <mergeCell ref="AL242:AL247"/>
    <mergeCell ref="AM242:AM247"/>
    <mergeCell ref="AN242:AN247"/>
    <mergeCell ref="AO242:AO247"/>
    <mergeCell ref="AY248:AY251"/>
    <mergeCell ref="A252:A257"/>
    <mergeCell ref="B252:B257"/>
    <mergeCell ref="C252:C257"/>
    <mergeCell ref="S252:S257"/>
    <mergeCell ref="AF252:AF257"/>
    <mergeCell ref="AG252:AG257"/>
    <mergeCell ref="AP248:AP251"/>
    <mergeCell ref="AQ248:AQ251"/>
    <mergeCell ref="AR248:AR251"/>
    <mergeCell ref="AS248:AS251"/>
    <mergeCell ref="AT248:AT251"/>
    <mergeCell ref="AU248:AU251"/>
    <mergeCell ref="AJ248:AJ251"/>
    <mergeCell ref="AK248:AK251"/>
    <mergeCell ref="AL248:AL251"/>
    <mergeCell ref="AM248:AM251"/>
    <mergeCell ref="AN248:AN251"/>
    <mergeCell ref="AO248:AO251"/>
    <mergeCell ref="AH252:AH257"/>
    <mergeCell ref="AI252:AI257"/>
    <mergeCell ref="AJ252:AJ257"/>
    <mergeCell ref="AK252:AK257"/>
    <mergeCell ref="AL252:AL257"/>
    <mergeCell ref="AM252:AM257"/>
    <mergeCell ref="AV248:AV251"/>
    <mergeCell ref="AW248:AW251"/>
    <mergeCell ref="AX248:AX251"/>
    <mergeCell ref="AJ258:AJ260"/>
    <mergeCell ref="AK258:AK260"/>
    <mergeCell ref="AT252:AT257"/>
    <mergeCell ref="AU252:AU257"/>
    <mergeCell ref="AV252:AV257"/>
    <mergeCell ref="AW252:AW257"/>
    <mergeCell ref="AX252:AX257"/>
    <mergeCell ref="AY252:AY257"/>
    <mergeCell ref="AN252:AN257"/>
    <mergeCell ref="AO252:AO257"/>
    <mergeCell ref="AP252:AP257"/>
    <mergeCell ref="AQ252:AQ257"/>
    <mergeCell ref="AR252:AR257"/>
    <mergeCell ref="AS252:AS257"/>
    <mergeCell ref="B265:D265"/>
    <mergeCell ref="E265:R265"/>
    <mergeCell ref="AX258:AX260"/>
    <mergeCell ref="AY258:AY260"/>
    <mergeCell ref="B263:D263"/>
    <mergeCell ref="E263:R263"/>
    <mergeCell ref="B264:D264"/>
    <mergeCell ref="E264:R264"/>
    <mergeCell ref="AR258:AR260"/>
    <mergeCell ref="AS258:AS260"/>
    <mergeCell ref="AT258:AT260"/>
    <mergeCell ref="AU258:AU260"/>
    <mergeCell ref="AV258:AV260"/>
    <mergeCell ref="AW258:AW260"/>
    <mergeCell ref="AL258:AL260"/>
    <mergeCell ref="AM258:AM260"/>
    <mergeCell ref="AN258:AN260"/>
    <mergeCell ref="AO258:AO260"/>
    <mergeCell ref="AP258:AP260"/>
    <mergeCell ref="AQ258:AQ260"/>
    <mergeCell ref="A258:C260"/>
    <mergeCell ref="AG258:AG260"/>
    <mergeCell ref="AH258:AH260"/>
    <mergeCell ref="AI258:AI260"/>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2B2A-09B9-4F08-8520-0CF71FAE4AC4}">
  <dimension ref="A1:AR341"/>
  <sheetViews>
    <sheetView showGridLines="0" topLeftCell="A19" zoomScale="48" zoomScaleNormal="48" workbookViewId="0">
      <selection activeCell="A282" sqref="A282"/>
    </sheetView>
  </sheetViews>
  <sheetFormatPr baseColWidth="10" defaultRowHeight="1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20.28515625" customWidth="1"/>
    <col min="9" max="9" width="18.42578125" customWidth="1"/>
    <col min="10" max="10" width="15.140625" customWidth="1"/>
    <col min="11" max="11" width="15" customWidth="1"/>
    <col min="12" max="12" width="14.5703125" customWidth="1"/>
    <col min="13" max="13" width="14.140625" customWidth="1"/>
    <col min="14" max="14" width="34.28515625" customWidth="1"/>
  </cols>
  <sheetData>
    <row r="1" spans="1:14" ht="29.25" customHeight="1">
      <c r="A1" s="971"/>
      <c r="B1" s="1168"/>
      <c r="C1" s="1172" t="s">
        <v>44</v>
      </c>
      <c r="D1" s="1173"/>
      <c r="E1" s="1173"/>
      <c r="F1" s="1173"/>
      <c r="G1" s="1173"/>
      <c r="H1" s="1173"/>
      <c r="I1" s="1173"/>
      <c r="J1" s="1173"/>
      <c r="K1" s="1173"/>
      <c r="L1" s="1173"/>
      <c r="M1" s="1173"/>
      <c r="N1" s="1174"/>
    </row>
    <row r="2" spans="1:14" ht="33.75" customHeight="1" thickBot="1">
      <c r="A2" s="973"/>
      <c r="B2" s="1169"/>
      <c r="C2" s="1175" t="s">
        <v>387</v>
      </c>
      <c r="D2" s="1176"/>
      <c r="E2" s="1176"/>
      <c r="F2" s="1176"/>
      <c r="G2" s="1176"/>
      <c r="H2" s="1177"/>
      <c r="I2" s="1177"/>
      <c r="J2" s="1177"/>
      <c r="K2" s="1177"/>
      <c r="L2" s="1177"/>
      <c r="M2" s="1177"/>
      <c r="N2" s="1178"/>
    </row>
    <row r="3" spans="1:14" ht="18.75" thickBot="1">
      <c r="A3" s="1170"/>
      <c r="B3" s="1171"/>
      <c r="C3" s="1179" t="s">
        <v>45</v>
      </c>
      <c r="D3" s="1180"/>
      <c r="E3" s="1180"/>
      <c r="F3" s="1180"/>
      <c r="G3" s="1180"/>
      <c r="H3" s="1181" t="s">
        <v>236</v>
      </c>
      <c r="I3" s="1182"/>
      <c r="J3" s="1182"/>
      <c r="K3" s="1182"/>
      <c r="L3" s="1182"/>
      <c r="M3" s="1182"/>
      <c r="N3" s="1183"/>
    </row>
    <row r="4" spans="1:14" ht="26.25" customHeight="1" thickBot="1">
      <c r="A4" s="1184" t="s">
        <v>0</v>
      </c>
      <c r="B4" s="1185"/>
      <c r="C4" s="1186" t="s">
        <v>299</v>
      </c>
      <c r="D4" s="1186"/>
      <c r="E4" s="1186"/>
      <c r="F4" s="1186"/>
      <c r="G4" s="1186"/>
      <c r="H4" s="1186"/>
      <c r="I4" s="1186"/>
      <c r="J4" s="1186"/>
      <c r="K4" s="1186"/>
      <c r="L4" s="1186"/>
      <c r="M4" s="1186"/>
      <c r="N4" s="1187"/>
    </row>
    <row r="5" spans="1:14" ht="29.25" customHeight="1" thickBot="1">
      <c r="A5" s="1161" t="s">
        <v>2</v>
      </c>
      <c r="B5" s="1162"/>
      <c r="C5" s="1163" t="s">
        <v>300</v>
      </c>
      <c r="D5" s="1163"/>
      <c r="E5" s="1163"/>
      <c r="F5" s="1163"/>
      <c r="G5" s="1163"/>
      <c r="H5" s="1163"/>
      <c r="I5" s="1163"/>
      <c r="J5" s="1163"/>
      <c r="K5" s="1163"/>
      <c r="L5" s="1163"/>
      <c r="M5" s="1163"/>
      <c r="N5" s="1164"/>
    </row>
    <row r="6" spans="1:14" ht="15.75" thickBot="1"/>
    <row r="7" spans="1:14" ht="28.5" customHeight="1">
      <c r="A7" s="1165" t="s">
        <v>123</v>
      </c>
      <c r="B7" s="1166"/>
      <c r="C7" s="1166"/>
      <c r="D7" s="1166"/>
      <c r="E7" s="1166"/>
      <c r="F7" s="1166"/>
      <c r="G7" s="1166"/>
      <c r="H7" s="1167"/>
    </row>
    <row r="8" spans="1:14" ht="33.75" customHeight="1">
      <c r="A8" s="89" t="s">
        <v>85</v>
      </c>
      <c r="B8" s="317" t="s">
        <v>124</v>
      </c>
      <c r="C8" s="317" t="s">
        <v>125</v>
      </c>
      <c r="D8" s="317" t="s">
        <v>126</v>
      </c>
      <c r="E8" s="317" t="s">
        <v>127</v>
      </c>
      <c r="F8" s="317" t="s">
        <v>128</v>
      </c>
      <c r="G8" s="317" t="s">
        <v>129</v>
      </c>
      <c r="H8" s="318" t="s">
        <v>130</v>
      </c>
    </row>
    <row r="9" spans="1:14" ht="16.5" customHeight="1">
      <c r="A9" s="464" t="s">
        <v>131</v>
      </c>
      <c r="B9" s="481" t="s">
        <v>457</v>
      </c>
      <c r="C9" s="319">
        <v>0</v>
      </c>
      <c r="D9" s="319">
        <v>2410000000</v>
      </c>
      <c r="E9" s="319">
        <v>430855000</v>
      </c>
      <c r="F9" s="319">
        <v>0</v>
      </c>
      <c r="G9" s="319">
        <v>0</v>
      </c>
      <c r="H9" s="320">
        <f>G9/E9</f>
        <v>0</v>
      </c>
    </row>
    <row r="10" spans="1:14" ht="16.5" customHeight="1">
      <c r="A10" s="464" t="s">
        <v>132</v>
      </c>
      <c r="B10" s="481" t="s">
        <v>457</v>
      </c>
      <c r="C10" s="319">
        <v>0</v>
      </c>
      <c r="D10" s="319">
        <v>2410000000</v>
      </c>
      <c r="E10" s="319">
        <f>+[4]INVERSIÓN!L11+[4]INVERSIÓN!L23+[4]INVERSIÓN!L29</f>
        <v>1967968000</v>
      </c>
      <c r="F10" s="319">
        <v>1101067</v>
      </c>
      <c r="G10" s="319">
        <v>1101067</v>
      </c>
      <c r="H10" s="320">
        <f t="shared" ref="H10:H13" si="0">G10/E10</f>
        <v>5.5949436169693814E-4</v>
      </c>
    </row>
    <row r="11" spans="1:14" ht="16.5" customHeight="1">
      <c r="A11" s="464" t="s">
        <v>133</v>
      </c>
      <c r="B11" s="481" t="s">
        <v>457</v>
      </c>
      <c r="C11" s="319">
        <v>0</v>
      </c>
      <c r="D11" s="319">
        <v>2410000000</v>
      </c>
      <c r="E11" s="319">
        <f>+[4]INVERSIÓN!N11+[4]INVERSIÓN!N23+[4]INVERSIÓN!N29</f>
        <v>1988602000</v>
      </c>
      <c r="F11" s="319">
        <v>214401499</v>
      </c>
      <c r="G11" s="319">
        <v>214401499</v>
      </c>
      <c r="H11" s="320">
        <f t="shared" si="0"/>
        <v>0.10781518825788167</v>
      </c>
    </row>
    <row r="12" spans="1:14" ht="16.5" customHeight="1">
      <c r="A12" s="464" t="s">
        <v>134</v>
      </c>
      <c r="B12" s="481" t="s">
        <v>457</v>
      </c>
      <c r="C12" s="319">
        <v>0</v>
      </c>
      <c r="D12" s="319">
        <v>2410000000</v>
      </c>
      <c r="E12" s="319">
        <f>+[4]INVERSIÓN!P11+[4]INVERSIÓN!P23+[4]INVERSIÓN!P29</f>
        <v>1988602000</v>
      </c>
      <c r="F12" s="319">
        <v>541182398</v>
      </c>
      <c r="G12" s="319">
        <v>541182398</v>
      </c>
      <c r="H12" s="320">
        <f t="shared" si="0"/>
        <v>0.27214213703898515</v>
      </c>
    </row>
    <row r="13" spans="1:14" ht="16.5" customHeight="1">
      <c r="A13" s="464" t="s">
        <v>135</v>
      </c>
      <c r="B13" s="481" t="s">
        <v>457</v>
      </c>
      <c r="C13" s="321">
        <v>0</v>
      </c>
      <c r="D13" s="321">
        <v>2410000000</v>
      </c>
      <c r="E13" s="321">
        <f>+[4]INVERSIÓN!R34</f>
        <v>2178974000</v>
      </c>
      <c r="F13" s="321">
        <v>1065055507</v>
      </c>
      <c r="G13" s="321">
        <v>1065055507</v>
      </c>
      <c r="H13" s="322">
        <f t="shared" si="0"/>
        <v>0.48878761609821869</v>
      </c>
    </row>
    <row r="14" spans="1:14" s="1" customFormat="1" ht="16.5" customHeight="1" thickBot="1">
      <c r="A14" s="470" t="s">
        <v>136</v>
      </c>
      <c r="B14" s="482" t="s">
        <v>457</v>
      </c>
      <c r="C14" s="444">
        <v>0</v>
      </c>
      <c r="D14" s="444">
        <v>2410000000</v>
      </c>
      <c r="E14" s="444">
        <v>2398540480</v>
      </c>
      <c r="F14" s="444">
        <v>1674523341</v>
      </c>
      <c r="G14" s="444">
        <v>1674523341</v>
      </c>
      <c r="H14" s="445">
        <f>+G14/E14</f>
        <v>0.69814262255019355</v>
      </c>
    </row>
    <row r="15" spans="1:14" ht="16.5" customHeight="1" thickBot="1"/>
    <row r="16" spans="1:14" ht="26.25" customHeight="1">
      <c r="A16" s="1165" t="s">
        <v>137</v>
      </c>
      <c r="B16" s="1166"/>
      <c r="C16" s="1166"/>
      <c r="D16" s="1166"/>
      <c r="E16" s="1166"/>
      <c r="F16" s="1166"/>
      <c r="G16" s="1166"/>
      <c r="H16" s="1167"/>
    </row>
    <row r="17" spans="1:8" ht="25.5" customHeight="1">
      <c r="A17" s="89" t="s">
        <v>86</v>
      </c>
      <c r="B17" s="317" t="s">
        <v>124</v>
      </c>
      <c r="C17" s="317" t="s">
        <v>125</v>
      </c>
      <c r="D17" s="317" t="s">
        <v>126</v>
      </c>
      <c r="E17" s="317" t="s">
        <v>127</v>
      </c>
      <c r="F17" s="317" t="s">
        <v>128</v>
      </c>
      <c r="G17" s="317" t="s">
        <v>129</v>
      </c>
      <c r="H17" s="318" t="s">
        <v>130</v>
      </c>
    </row>
    <row r="18" spans="1:8" s="1" customFormat="1" ht="16.5" customHeight="1">
      <c r="A18" s="502" t="s">
        <v>138</v>
      </c>
      <c r="B18" s="503" t="s">
        <v>457</v>
      </c>
      <c r="C18" s="321">
        <v>0</v>
      </c>
      <c r="D18" s="504">
        <f>+INVERSIÓN!V34</f>
        <v>4564236000</v>
      </c>
      <c r="E18" s="321">
        <v>0</v>
      </c>
      <c r="F18" s="321">
        <v>0</v>
      </c>
      <c r="G18" s="321">
        <v>0</v>
      </c>
      <c r="H18" s="322">
        <v>0</v>
      </c>
    </row>
    <row r="19" spans="1:8" s="1" customFormat="1" ht="16.5" customHeight="1">
      <c r="A19" s="502" t="s">
        <v>139</v>
      </c>
      <c r="B19" s="503" t="s">
        <v>457</v>
      </c>
      <c r="C19" s="321">
        <v>0</v>
      </c>
      <c r="D19" s="504">
        <f>+INVERSIÓN!X34</f>
        <v>4564236000</v>
      </c>
      <c r="E19" s="321">
        <f>+INVERSIÓN!Y34</f>
        <v>2641756000</v>
      </c>
      <c r="F19" s="321">
        <v>0</v>
      </c>
      <c r="G19" s="321">
        <v>0</v>
      </c>
      <c r="H19" s="322">
        <f t="shared" ref="H19" si="1">G19/E19</f>
        <v>0</v>
      </c>
    </row>
    <row r="20" spans="1:8" s="1" customFormat="1" ht="16.5" customHeight="1">
      <c r="A20" s="634" t="s">
        <v>140</v>
      </c>
      <c r="B20" s="635" t="s">
        <v>457</v>
      </c>
      <c r="C20" s="636">
        <v>0</v>
      </c>
      <c r="D20" s="637">
        <v>4564236000</v>
      </c>
      <c r="E20" s="636">
        <v>3605634000</v>
      </c>
      <c r="F20" s="636">
        <v>105142035</v>
      </c>
      <c r="G20" s="636">
        <v>105142035</v>
      </c>
      <c r="H20" s="638">
        <f>+G20/E20</f>
        <v>2.9160484674817244E-2</v>
      </c>
    </row>
    <row r="21" spans="1:8" ht="16.5" hidden="1" customHeight="1">
      <c r="A21" s="75" t="s">
        <v>141</v>
      </c>
      <c r="B21" s="76"/>
      <c r="C21" s="76"/>
      <c r="D21" s="76"/>
      <c r="E21" s="76"/>
      <c r="F21" s="76"/>
      <c r="G21" s="76"/>
      <c r="H21" s="77"/>
    </row>
    <row r="22" spans="1:8" ht="16.5" hidden="1" customHeight="1">
      <c r="A22" s="75" t="s">
        <v>142</v>
      </c>
      <c r="B22" s="76"/>
      <c r="C22" s="76"/>
      <c r="D22" s="76"/>
      <c r="E22" s="76"/>
      <c r="F22" s="76"/>
      <c r="G22" s="76"/>
      <c r="H22" s="77"/>
    </row>
    <row r="23" spans="1:8" ht="16.5" hidden="1" customHeight="1">
      <c r="A23" s="75" t="s">
        <v>143</v>
      </c>
      <c r="B23" s="76"/>
      <c r="C23" s="76"/>
      <c r="D23" s="76"/>
      <c r="E23" s="76"/>
      <c r="F23" s="76"/>
      <c r="G23" s="76"/>
      <c r="H23" s="77"/>
    </row>
    <row r="24" spans="1:8" ht="16.5" hidden="1" customHeight="1">
      <c r="A24" s="75" t="s">
        <v>131</v>
      </c>
      <c r="B24" s="76"/>
      <c r="C24" s="76"/>
      <c r="D24" s="76"/>
      <c r="E24" s="76"/>
      <c r="F24" s="76"/>
      <c r="G24" s="76"/>
      <c r="H24" s="77"/>
    </row>
    <row r="25" spans="1:8" ht="16.5" hidden="1" customHeight="1">
      <c r="A25" s="75" t="s">
        <v>132</v>
      </c>
      <c r="B25" s="76"/>
      <c r="C25" s="76"/>
      <c r="D25" s="76"/>
      <c r="E25" s="76"/>
      <c r="F25" s="76"/>
      <c r="G25" s="76"/>
      <c r="H25" s="77"/>
    </row>
    <row r="26" spans="1:8" ht="16.5" hidden="1" customHeight="1">
      <c r="A26" s="75" t="s">
        <v>133</v>
      </c>
      <c r="B26" s="76"/>
      <c r="C26" s="76"/>
      <c r="D26" s="76"/>
      <c r="E26" s="76"/>
      <c r="F26" s="76"/>
      <c r="G26" s="76"/>
      <c r="H26" s="77"/>
    </row>
    <row r="27" spans="1:8" ht="16.5" hidden="1" customHeight="1">
      <c r="A27" s="75" t="s">
        <v>134</v>
      </c>
      <c r="B27" s="76"/>
      <c r="C27" s="76"/>
      <c r="D27" s="76"/>
      <c r="E27" s="76"/>
      <c r="F27" s="76"/>
      <c r="G27" s="76"/>
      <c r="H27" s="77"/>
    </row>
    <row r="28" spans="1:8" ht="16.5" hidden="1" customHeight="1">
      <c r="A28" s="75" t="s">
        <v>135</v>
      </c>
      <c r="B28" s="76"/>
      <c r="C28" s="76"/>
      <c r="D28" s="76"/>
      <c r="E28" s="76"/>
      <c r="F28" s="76"/>
      <c r="G28" s="76"/>
      <c r="H28" s="77"/>
    </row>
    <row r="29" spans="1:8" ht="16.5" hidden="1" customHeight="1" thickBot="1">
      <c r="A29" s="78" t="s">
        <v>136</v>
      </c>
      <c r="B29" s="79"/>
      <c r="C29" s="79"/>
      <c r="D29" s="79"/>
      <c r="E29" s="79"/>
      <c r="F29" s="79"/>
      <c r="G29" s="79"/>
      <c r="H29" s="79"/>
    </row>
    <row r="30" spans="1:8" ht="16.5" customHeight="1"/>
    <row r="31" spans="1:8" ht="24.75" hidden="1" customHeight="1">
      <c r="A31" s="1165" t="s">
        <v>144</v>
      </c>
      <c r="B31" s="1166"/>
      <c r="C31" s="1166"/>
      <c r="D31" s="1166"/>
      <c r="E31" s="1166"/>
      <c r="F31" s="1166"/>
      <c r="G31" s="1166"/>
      <c r="H31" s="1167"/>
    </row>
    <row r="32" spans="1:8" ht="25.5" hidden="1" customHeight="1">
      <c r="A32" s="89" t="s">
        <v>106</v>
      </c>
      <c r="B32" s="317" t="s">
        <v>124</v>
      </c>
      <c r="C32" s="317" t="s">
        <v>125</v>
      </c>
      <c r="D32" s="317" t="s">
        <v>126</v>
      </c>
      <c r="E32" s="317" t="s">
        <v>127</v>
      </c>
      <c r="F32" s="317" t="s">
        <v>128</v>
      </c>
      <c r="G32" s="317" t="s">
        <v>129</v>
      </c>
      <c r="H32" s="318" t="s">
        <v>130</v>
      </c>
    </row>
    <row r="33" spans="1:8" ht="16.5" hidden="1" customHeight="1">
      <c r="A33" s="75" t="s">
        <v>138</v>
      </c>
      <c r="B33" s="76"/>
      <c r="C33" s="76"/>
      <c r="D33" s="76"/>
      <c r="E33" s="76"/>
      <c r="F33" s="76"/>
      <c r="G33" s="76"/>
      <c r="H33" s="77" t="e">
        <f>G33/E33</f>
        <v>#DIV/0!</v>
      </c>
    </row>
    <row r="34" spans="1:8" ht="16.5" hidden="1" customHeight="1">
      <c r="A34" s="75" t="s">
        <v>139</v>
      </c>
      <c r="B34" s="76"/>
      <c r="C34" s="76"/>
      <c r="D34" s="76"/>
      <c r="E34" s="76"/>
      <c r="F34" s="76"/>
      <c r="G34" s="76"/>
      <c r="H34" s="77" t="e">
        <f t="shared" ref="H34:H44" si="2">G34/E34</f>
        <v>#DIV/0!</v>
      </c>
    </row>
    <row r="35" spans="1:8" ht="16.5" hidden="1" customHeight="1">
      <c r="A35" s="75" t="s">
        <v>140</v>
      </c>
      <c r="B35" s="76"/>
      <c r="C35" s="76"/>
      <c r="D35" s="76"/>
      <c r="E35" s="76"/>
      <c r="F35" s="76"/>
      <c r="G35" s="76"/>
      <c r="H35" s="77" t="e">
        <f t="shared" si="2"/>
        <v>#DIV/0!</v>
      </c>
    </row>
    <row r="36" spans="1:8" ht="16.5" hidden="1" customHeight="1">
      <c r="A36" s="75" t="s">
        <v>141</v>
      </c>
      <c r="B36" s="76"/>
      <c r="C36" s="76"/>
      <c r="D36" s="76"/>
      <c r="E36" s="76"/>
      <c r="F36" s="76"/>
      <c r="G36" s="76"/>
      <c r="H36" s="77" t="e">
        <f t="shared" si="2"/>
        <v>#DIV/0!</v>
      </c>
    </row>
    <row r="37" spans="1:8" ht="16.5" hidden="1" customHeight="1">
      <c r="A37" s="75" t="s">
        <v>142</v>
      </c>
      <c r="B37" s="76"/>
      <c r="C37" s="76"/>
      <c r="D37" s="76"/>
      <c r="E37" s="76"/>
      <c r="F37" s="76"/>
      <c r="G37" s="76"/>
      <c r="H37" s="77" t="e">
        <f t="shared" si="2"/>
        <v>#DIV/0!</v>
      </c>
    </row>
    <row r="38" spans="1:8" ht="16.5" hidden="1" customHeight="1">
      <c r="A38" s="75" t="s">
        <v>143</v>
      </c>
      <c r="B38" s="76"/>
      <c r="C38" s="76"/>
      <c r="D38" s="76"/>
      <c r="E38" s="76"/>
      <c r="F38" s="76"/>
      <c r="G38" s="76"/>
      <c r="H38" s="77" t="e">
        <f t="shared" si="2"/>
        <v>#DIV/0!</v>
      </c>
    </row>
    <row r="39" spans="1:8" ht="16.5" hidden="1" customHeight="1">
      <c r="A39" s="75" t="s">
        <v>131</v>
      </c>
      <c r="B39" s="76"/>
      <c r="C39" s="76"/>
      <c r="D39" s="76"/>
      <c r="E39" s="76"/>
      <c r="F39" s="76"/>
      <c r="G39" s="76"/>
      <c r="H39" s="77" t="e">
        <f t="shared" si="2"/>
        <v>#DIV/0!</v>
      </c>
    </row>
    <row r="40" spans="1:8" ht="16.5" hidden="1" customHeight="1">
      <c r="A40" s="75" t="s">
        <v>132</v>
      </c>
      <c r="B40" s="76"/>
      <c r="C40" s="76"/>
      <c r="D40" s="76"/>
      <c r="E40" s="76"/>
      <c r="F40" s="76"/>
      <c r="G40" s="76"/>
      <c r="H40" s="77" t="e">
        <f t="shared" si="2"/>
        <v>#DIV/0!</v>
      </c>
    </row>
    <row r="41" spans="1:8" ht="16.5" hidden="1" customHeight="1">
      <c r="A41" s="75" t="s">
        <v>133</v>
      </c>
      <c r="B41" s="76"/>
      <c r="C41" s="76"/>
      <c r="D41" s="76"/>
      <c r="E41" s="76"/>
      <c r="F41" s="76"/>
      <c r="G41" s="76"/>
      <c r="H41" s="77" t="e">
        <f t="shared" si="2"/>
        <v>#DIV/0!</v>
      </c>
    </row>
    <row r="42" spans="1:8" ht="16.5" hidden="1" customHeight="1">
      <c r="A42" s="75" t="s">
        <v>134</v>
      </c>
      <c r="B42" s="76"/>
      <c r="C42" s="76"/>
      <c r="D42" s="76"/>
      <c r="E42" s="76"/>
      <c r="F42" s="76"/>
      <c r="G42" s="76"/>
      <c r="H42" s="77" t="e">
        <f t="shared" si="2"/>
        <v>#DIV/0!</v>
      </c>
    </row>
    <row r="43" spans="1:8" ht="16.5" hidden="1" customHeight="1">
      <c r="A43" s="75" t="s">
        <v>135</v>
      </c>
      <c r="B43" s="76"/>
      <c r="C43" s="76"/>
      <c r="D43" s="76"/>
      <c r="E43" s="76"/>
      <c r="F43" s="76"/>
      <c r="G43" s="76"/>
      <c r="H43" s="77" t="e">
        <f t="shared" si="2"/>
        <v>#DIV/0!</v>
      </c>
    </row>
    <row r="44" spans="1:8" ht="16.5" hidden="1" customHeight="1" thickBot="1">
      <c r="A44" s="78" t="s">
        <v>136</v>
      </c>
      <c r="B44" s="79"/>
      <c r="C44" s="79"/>
      <c r="D44" s="79"/>
      <c r="E44" s="79"/>
      <c r="F44" s="79"/>
      <c r="G44" s="79"/>
      <c r="H44" s="77" t="e">
        <f t="shared" si="2"/>
        <v>#DIV/0!</v>
      </c>
    </row>
    <row r="45" spans="1:8" ht="16.5" hidden="1" customHeight="1" thickBot="1"/>
    <row r="46" spans="1:8" ht="27.75" hidden="1" customHeight="1">
      <c r="A46" s="1165" t="s">
        <v>145</v>
      </c>
      <c r="B46" s="1166"/>
      <c r="C46" s="1166"/>
      <c r="D46" s="1166"/>
      <c r="E46" s="1166"/>
      <c r="F46" s="1166"/>
      <c r="G46" s="1166"/>
      <c r="H46" s="1167"/>
    </row>
    <row r="47" spans="1:8" ht="25.5" hidden="1" customHeight="1">
      <c r="A47" s="89" t="s">
        <v>107</v>
      </c>
      <c r="B47" s="317" t="s">
        <v>124</v>
      </c>
      <c r="C47" s="317" t="s">
        <v>125</v>
      </c>
      <c r="D47" s="317" t="s">
        <v>126</v>
      </c>
      <c r="E47" s="317" t="s">
        <v>127</v>
      </c>
      <c r="F47" s="317" t="s">
        <v>128</v>
      </c>
      <c r="G47" s="317" t="s">
        <v>129</v>
      </c>
      <c r="H47" s="318" t="s">
        <v>130</v>
      </c>
    </row>
    <row r="48" spans="1:8" ht="16.5" hidden="1" customHeight="1">
      <c r="A48" s="75" t="s">
        <v>138</v>
      </c>
      <c r="B48" s="76"/>
      <c r="C48" s="76"/>
      <c r="D48" s="76"/>
      <c r="E48" s="76"/>
      <c r="F48" s="76"/>
      <c r="G48" s="76"/>
      <c r="H48" s="77" t="e">
        <f>G48/E48</f>
        <v>#DIV/0!</v>
      </c>
    </row>
    <row r="49" spans="1:8" ht="16.5" hidden="1" customHeight="1">
      <c r="A49" s="75" t="s">
        <v>139</v>
      </c>
      <c r="B49" s="76"/>
      <c r="C49" s="76"/>
      <c r="D49" s="76"/>
      <c r="E49" s="76"/>
      <c r="F49" s="76"/>
      <c r="G49" s="76"/>
      <c r="H49" s="77" t="e">
        <f t="shared" ref="H49:H59" si="3">G49/E49</f>
        <v>#DIV/0!</v>
      </c>
    </row>
    <row r="50" spans="1:8" ht="16.5" hidden="1" customHeight="1">
      <c r="A50" s="75" t="s">
        <v>140</v>
      </c>
      <c r="B50" s="76"/>
      <c r="C50" s="76"/>
      <c r="D50" s="76"/>
      <c r="E50" s="76"/>
      <c r="F50" s="76"/>
      <c r="G50" s="76"/>
      <c r="H50" s="77" t="e">
        <f t="shared" si="3"/>
        <v>#DIV/0!</v>
      </c>
    </row>
    <row r="51" spans="1:8" ht="16.5" hidden="1" customHeight="1">
      <c r="A51" s="75" t="s">
        <v>141</v>
      </c>
      <c r="B51" s="76"/>
      <c r="C51" s="76"/>
      <c r="D51" s="76"/>
      <c r="E51" s="76"/>
      <c r="F51" s="76"/>
      <c r="G51" s="76"/>
      <c r="H51" s="77" t="e">
        <f t="shared" si="3"/>
        <v>#DIV/0!</v>
      </c>
    </row>
    <row r="52" spans="1:8" ht="16.5" hidden="1" customHeight="1">
      <c r="A52" s="75" t="s">
        <v>142</v>
      </c>
      <c r="B52" s="76"/>
      <c r="C52" s="76"/>
      <c r="D52" s="76"/>
      <c r="E52" s="76"/>
      <c r="F52" s="76"/>
      <c r="G52" s="76"/>
      <c r="H52" s="77" t="e">
        <f t="shared" si="3"/>
        <v>#DIV/0!</v>
      </c>
    </row>
    <row r="53" spans="1:8" ht="16.5" hidden="1" customHeight="1">
      <c r="A53" s="75" t="s">
        <v>143</v>
      </c>
      <c r="B53" s="76"/>
      <c r="C53" s="76"/>
      <c r="D53" s="76"/>
      <c r="E53" s="76"/>
      <c r="F53" s="76"/>
      <c r="G53" s="76"/>
      <c r="H53" s="77" t="e">
        <f t="shared" si="3"/>
        <v>#DIV/0!</v>
      </c>
    </row>
    <row r="54" spans="1:8" ht="16.5" hidden="1" customHeight="1">
      <c r="A54" s="75" t="s">
        <v>131</v>
      </c>
      <c r="B54" s="76"/>
      <c r="C54" s="76"/>
      <c r="D54" s="76"/>
      <c r="E54" s="76"/>
      <c r="F54" s="76"/>
      <c r="G54" s="76"/>
      <c r="H54" s="77" t="e">
        <f t="shared" si="3"/>
        <v>#DIV/0!</v>
      </c>
    </row>
    <row r="55" spans="1:8" ht="16.5" hidden="1" customHeight="1">
      <c r="A55" s="75" t="s">
        <v>132</v>
      </c>
      <c r="B55" s="76"/>
      <c r="C55" s="76"/>
      <c r="D55" s="76"/>
      <c r="E55" s="76"/>
      <c r="F55" s="76"/>
      <c r="G55" s="76"/>
      <c r="H55" s="77" t="e">
        <f t="shared" si="3"/>
        <v>#DIV/0!</v>
      </c>
    </row>
    <row r="56" spans="1:8" ht="16.5" hidden="1" customHeight="1">
      <c r="A56" s="75" t="s">
        <v>133</v>
      </c>
      <c r="B56" s="76"/>
      <c r="C56" s="76"/>
      <c r="D56" s="76"/>
      <c r="E56" s="76"/>
      <c r="F56" s="76"/>
      <c r="G56" s="76"/>
      <c r="H56" s="77" t="e">
        <f t="shared" si="3"/>
        <v>#DIV/0!</v>
      </c>
    </row>
    <row r="57" spans="1:8" ht="16.5" hidden="1" customHeight="1">
      <c r="A57" s="75" t="s">
        <v>134</v>
      </c>
      <c r="B57" s="76"/>
      <c r="C57" s="76"/>
      <c r="D57" s="76"/>
      <c r="E57" s="76"/>
      <c r="F57" s="76"/>
      <c r="G57" s="76"/>
      <c r="H57" s="77" t="e">
        <f t="shared" si="3"/>
        <v>#DIV/0!</v>
      </c>
    </row>
    <row r="58" spans="1:8" ht="16.5" hidden="1" customHeight="1">
      <c r="A58" s="75" t="s">
        <v>135</v>
      </c>
      <c r="B58" s="76"/>
      <c r="C58" s="76"/>
      <c r="D58" s="76"/>
      <c r="E58" s="76"/>
      <c r="F58" s="76"/>
      <c r="G58" s="76"/>
      <c r="H58" s="77" t="e">
        <f t="shared" si="3"/>
        <v>#DIV/0!</v>
      </c>
    </row>
    <row r="59" spans="1:8" ht="16.5" hidden="1" customHeight="1" thickBot="1">
      <c r="A59" s="78" t="s">
        <v>136</v>
      </c>
      <c r="B59" s="79"/>
      <c r="C59" s="79"/>
      <c r="D59" s="79"/>
      <c r="E59" s="79"/>
      <c r="F59" s="79"/>
      <c r="G59" s="79"/>
      <c r="H59" s="77" t="e">
        <f t="shared" si="3"/>
        <v>#DIV/0!</v>
      </c>
    </row>
    <row r="60" spans="1:8" ht="16.5" hidden="1" customHeight="1" thickBot="1"/>
    <row r="61" spans="1:8" ht="23.25" hidden="1" customHeight="1">
      <c r="A61" s="1165" t="s">
        <v>146</v>
      </c>
      <c r="B61" s="1166"/>
      <c r="C61" s="1166"/>
      <c r="D61" s="1166"/>
      <c r="E61" s="1166"/>
      <c r="F61" s="1166"/>
      <c r="G61" s="1166"/>
      <c r="H61" s="1167"/>
    </row>
    <row r="62" spans="1:8" ht="25.5" hidden="1" customHeight="1">
      <c r="A62" s="89" t="s">
        <v>109</v>
      </c>
      <c r="B62" s="317" t="s">
        <v>124</v>
      </c>
      <c r="C62" s="317" t="s">
        <v>125</v>
      </c>
      <c r="D62" s="317" t="s">
        <v>126</v>
      </c>
      <c r="E62" s="317" t="s">
        <v>127</v>
      </c>
      <c r="F62" s="317" t="s">
        <v>128</v>
      </c>
      <c r="G62" s="317" t="s">
        <v>129</v>
      </c>
      <c r="H62" s="318" t="s">
        <v>130</v>
      </c>
    </row>
    <row r="63" spans="1:8" ht="16.5" hidden="1" customHeight="1">
      <c r="A63" s="75" t="s">
        <v>138</v>
      </c>
      <c r="B63" s="76"/>
      <c r="C63" s="76"/>
      <c r="D63" s="76"/>
      <c r="E63" s="76"/>
      <c r="F63" s="76"/>
      <c r="G63" s="76"/>
      <c r="H63" s="77" t="e">
        <f>G63/E63</f>
        <v>#DIV/0!</v>
      </c>
    </row>
    <row r="64" spans="1:8" ht="16.5" hidden="1" customHeight="1">
      <c r="A64" s="75" t="s">
        <v>139</v>
      </c>
      <c r="B64" s="76"/>
      <c r="C64" s="76"/>
      <c r="D64" s="76"/>
      <c r="E64" s="76"/>
      <c r="F64" s="76"/>
      <c r="G64" s="76"/>
      <c r="H64" s="77" t="e">
        <f t="shared" ref="H64:H74" si="4">G64/E64</f>
        <v>#DIV/0!</v>
      </c>
    </row>
    <row r="65" spans="1:15" ht="16.5" hidden="1" customHeight="1">
      <c r="A65" s="75" t="s">
        <v>140</v>
      </c>
      <c r="B65" s="76"/>
      <c r="C65" s="76"/>
      <c r="D65" s="76"/>
      <c r="E65" s="76"/>
      <c r="F65" s="76"/>
      <c r="G65" s="76"/>
      <c r="H65" s="77" t="e">
        <f t="shared" si="4"/>
        <v>#DIV/0!</v>
      </c>
    </row>
    <row r="66" spans="1:15" ht="16.5" hidden="1" customHeight="1">
      <c r="A66" s="75" t="s">
        <v>141</v>
      </c>
      <c r="B66" s="76"/>
      <c r="C66" s="76"/>
      <c r="D66" s="76"/>
      <c r="E66" s="76"/>
      <c r="F66" s="76"/>
      <c r="G66" s="76"/>
      <c r="H66" s="77" t="e">
        <f t="shared" si="4"/>
        <v>#DIV/0!</v>
      </c>
    </row>
    <row r="67" spans="1:15" ht="16.5" hidden="1" customHeight="1">
      <c r="A67" s="75" t="s">
        <v>142</v>
      </c>
      <c r="B67" s="76"/>
      <c r="C67" s="76"/>
      <c r="D67" s="76"/>
      <c r="E67" s="76"/>
      <c r="F67" s="76"/>
      <c r="G67" s="76"/>
      <c r="H67" s="77" t="e">
        <f t="shared" si="4"/>
        <v>#DIV/0!</v>
      </c>
    </row>
    <row r="68" spans="1:15" ht="16.5" hidden="1" customHeight="1">
      <c r="A68" s="75" t="s">
        <v>143</v>
      </c>
      <c r="B68" s="76"/>
      <c r="C68" s="76"/>
      <c r="D68" s="76"/>
      <c r="E68" s="76"/>
      <c r="F68" s="76"/>
      <c r="G68" s="76"/>
      <c r="H68" s="77" t="e">
        <f t="shared" si="4"/>
        <v>#DIV/0!</v>
      </c>
    </row>
    <row r="69" spans="1:15" ht="16.5" hidden="1" customHeight="1">
      <c r="A69" s="75" t="s">
        <v>131</v>
      </c>
      <c r="B69" s="76"/>
      <c r="C69" s="76"/>
      <c r="D69" s="76"/>
      <c r="E69" s="76"/>
      <c r="F69" s="76"/>
      <c r="G69" s="76"/>
      <c r="H69" s="77" t="e">
        <f t="shared" si="4"/>
        <v>#DIV/0!</v>
      </c>
    </row>
    <row r="70" spans="1:15" ht="16.5" hidden="1" customHeight="1">
      <c r="A70" s="75" t="s">
        <v>132</v>
      </c>
      <c r="B70" s="76"/>
      <c r="C70" s="76"/>
      <c r="D70" s="76"/>
      <c r="E70" s="76"/>
      <c r="F70" s="76"/>
      <c r="G70" s="76"/>
      <c r="H70" s="77" t="e">
        <f t="shared" si="4"/>
        <v>#DIV/0!</v>
      </c>
    </row>
    <row r="71" spans="1:15" ht="16.5" hidden="1" customHeight="1">
      <c r="A71" s="75" t="s">
        <v>133</v>
      </c>
      <c r="B71" s="76"/>
      <c r="C71" s="76"/>
      <c r="D71" s="76"/>
      <c r="E71" s="76"/>
      <c r="F71" s="76"/>
      <c r="G71" s="76"/>
      <c r="H71" s="77" t="e">
        <f t="shared" si="4"/>
        <v>#DIV/0!</v>
      </c>
    </row>
    <row r="72" spans="1:15" ht="16.5" hidden="1" customHeight="1">
      <c r="A72" s="75" t="s">
        <v>134</v>
      </c>
      <c r="B72" s="76"/>
      <c r="C72" s="76"/>
      <c r="D72" s="76"/>
      <c r="E72" s="76"/>
      <c r="F72" s="76"/>
      <c r="G72" s="76"/>
      <c r="H72" s="77" t="e">
        <f t="shared" si="4"/>
        <v>#DIV/0!</v>
      </c>
    </row>
    <row r="73" spans="1:15" ht="16.5" hidden="1" customHeight="1">
      <c r="A73" s="75" t="s">
        <v>135</v>
      </c>
      <c r="B73" s="76"/>
      <c r="C73" s="76"/>
      <c r="D73" s="76"/>
      <c r="E73" s="76"/>
      <c r="F73" s="76"/>
      <c r="G73" s="76"/>
      <c r="H73" s="77" t="e">
        <f t="shared" si="4"/>
        <v>#DIV/0!</v>
      </c>
    </row>
    <row r="74" spans="1:15" ht="16.5" hidden="1" customHeight="1" thickBot="1">
      <c r="A74" s="78" t="s">
        <v>136</v>
      </c>
      <c r="B74" s="79"/>
      <c r="C74" s="79"/>
      <c r="D74" s="79"/>
      <c r="E74" s="79"/>
      <c r="F74" s="79"/>
      <c r="G74" s="79"/>
      <c r="H74" s="77" t="e">
        <f t="shared" si="4"/>
        <v>#DIV/0!</v>
      </c>
    </row>
    <row r="75" spans="1:15" ht="16.5" customHeight="1" thickBot="1"/>
    <row r="76" spans="1:15" ht="23.25" customHeight="1">
      <c r="A76" s="1157" t="s">
        <v>147</v>
      </c>
      <c r="B76" s="1158"/>
      <c r="C76" s="1158"/>
      <c r="D76" s="1158"/>
      <c r="E76" s="1158"/>
      <c r="F76" s="1158"/>
      <c r="G76" s="1158"/>
      <c r="H76" s="1158"/>
      <c r="I76" s="1158"/>
      <c r="J76" s="1158"/>
      <c r="K76" s="1158"/>
      <c r="L76" s="1158"/>
      <c r="M76" s="1158"/>
      <c r="N76" s="1159"/>
    </row>
    <row r="77" spans="1:15" ht="44.25" customHeight="1">
      <c r="A77" s="89" t="s">
        <v>85</v>
      </c>
      <c r="B77" s="317" t="s">
        <v>148</v>
      </c>
      <c r="C77" s="317" t="s">
        <v>149</v>
      </c>
      <c r="D77" s="317" t="s">
        <v>150</v>
      </c>
      <c r="E77" s="317" t="s">
        <v>151</v>
      </c>
      <c r="F77" s="317" t="s">
        <v>152</v>
      </c>
      <c r="G77" s="317" t="s">
        <v>455</v>
      </c>
      <c r="H77" s="317" t="s">
        <v>154</v>
      </c>
      <c r="I77" s="317" t="s">
        <v>155</v>
      </c>
      <c r="J77" s="317" t="s">
        <v>156</v>
      </c>
      <c r="K77" s="317" t="s">
        <v>157</v>
      </c>
      <c r="L77" s="317" t="s">
        <v>158</v>
      </c>
      <c r="M77" s="317" t="s">
        <v>159</v>
      </c>
      <c r="N77" s="318" t="s">
        <v>160</v>
      </c>
    </row>
    <row r="78" spans="1:15">
      <c r="A78" s="1136" t="s">
        <v>131</v>
      </c>
      <c r="B78" s="76" t="s">
        <v>370</v>
      </c>
      <c r="C78" s="76" t="s">
        <v>376</v>
      </c>
      <c r="D78" s="76" t="s">
        <v>372</v>
      </c>
      <c r="E78" s="76" t="s">
        <v>373</v>
      </c>
      <c r="F78" s="264">
        <v>100</v>
      </c>
      <c r="G78" s="265">
        <v>115000</v>
      </c>
      <c r="H78" s="265">
        <v>10000</v>
      </c>
      <c r="I78" s="265">
        <v>1904</v>
      </c>
      <c r="J78" s="323">
        <f>I78/H78</f>
        <v>0.19040000000000001</v>
      </c>
      <c r="K78" s="76"/>
      <c r="L78" s="76"/>
      <c r="M78" s="76"/>
      <c r="N78" s="77" t="s">
        <v>374</v>
      </c>
      <c r="O78" s="268" t="s">
        <v>378</v>
      </c>
    </row>
    <row r="79" spans="1:15">
      <c r="A79" s="1138"/>
      <c r="B79" s="271" t="s">
        <v>371</v>
      </c>
      <c r="C79" s="271" t="s">
        <v>377</v>
      </c>
      <c r="D79" s="271" t="s">
        <v>375</v>
      </c>
      <c r="E79" s="271" t="s">
        <v>373</v>
      </c>
      <c r="F79" s="272">
        <v>100</v>
      </c>
      <c r="G79" s="273">
        <v>24000</v>
      </c>
      <c r="H79" s="273">
        <v>2000</v>
      </c>
      <c r="I79" s="273">
        <v>301</v>
      </c>
      <c r="J79" s="324">
        <f t="shared" ref="J79:J85" si="5">I79/H79</f>
        <v>0.15049999999999999</v>
      </c>
      <c r="K79" s="271"/>
      <c r="L79" s="271"/>
      <c r="M79" s="271"/>
      <c r="N79" s="274" t="s">
        <v>374</v>
      </c>
      <c r="O79" s="268" t="s">
        <v>378</v>
      </c>
    </row>
    <row r="80" spans="1:15">
      <c r="A80" s="1136" t="s">
        <v>132</v>
      </c>
      <c r="B80" s="76" t="s">
        <v>370</v>
      </c>
      <c r="C80" s="76" t="s">
        <v>376</v>
      </c>
      <c r="D80" s="76" t="s">
        <v>372</v>
      </c>
      <c r="E80" s="76" t="s">
        <v>373</v>
      </c>
      <c r="F80" s="264">
        <v>100</v>
      </c>
      <c r="G80" s="265">
        <v>115000</v>
      </c>
      <c r="H80" s="265">
        <v>10000</v>
      </c>
      <c r="I80" s="265">
        <v>2889</v>
      </c>
      <c r="J80" s="323">
        <f t="shared" si="5"/>
        <v>0.28889999999999999</v>
      </c>
      <c r="K80" s="76"/>
      <c r="L80" s="76"/>
      <c r="M80" s="76"/>
      <c r="N80" s="77" t="s">
        <v>374</v>
      </c>
      <c r="O80" s="268" t="s">
        <v>378</v>
      </c>
    </row>
    <row r="81" spans="1:15">
      <c r="A81" s="1138"/>
      <c r="B81" s="271" t="s">
        <v>371</v>
      </c>
      <c r="C81" s="271" t="s">
        <v>377</v>
      </c>
      <c r="D81" s="271" t="s">
        <v>375</v>
      </c>
      <c r="E81" s="271" t="s">
        <v>373</v>
      </c>
      <c r="F81" s="272">
        <v>100</v>
      </c>
      <c r="G81" s="273">
        <v>24000</v>
      </c>
      <c r="H81" s="273">
        <v>2000</v>
      </c>
      <c r="I81" s="273">
        <v>345</v>
      </c>
      <c r="J81" s="324">
        <f t="shared" si="5"/>
        <v>0.17249999999999999</v>
      </c>
      <c r="K81" s="271"/>
      <c r="L81" s="271"/>
      <c r="M81" s="271"/>
      <c r="N81" s="274" t="s">
        <v>374</v>
      </c>
      <c r="O81" s="268" t="s">
        <v>378</v>
      </c>
    </row>
    <row r="82" spans="1:15">
      <c r="A82" s="1136" t="s">
        <v>133</v>
      </c>
      <c r="B82" s="76" t="s">
        <v>370</v>
      </c>
      <c r="C82" s="76" t="s">
        <v>376</v>
      </c>
      <c r="D82" s="76" t="s">
        <v>372</v>
      </c>
      <c r="E82" s="76" t="s">
        <v>373</v>
      </c>
      <c r="F82" s="264">
        <v>100</v>
      </c>
      <c r="G82" s="265">
        <v>115000</v>
      </c>
      <c r="H82" s="265">
        <v>10000</v>
      </c>
      <c r="I82" s="265">
        <v>4220</v>
      </c>
      <c r="J82" s="323">
        <f t="shared" si="5"/>
        <v>0.42199999999999999</v>
      </c>
      <c r="K82" s="76"/>
      <c r="L82" s="76"/>
      <c r="M82" s="76"/>
      <c r="N82" s="77" t="s">
        <v>374</v>
      </c>
      <c r="O82" s="268" t="s">
        <v>378</v>
      </c>
    </row>
    <row r="83" spans="1:15">
      <c r="A83" s="1138"/>
      <c r="B83" s="271" t="s">
        <v>371</v>
      </c>
      <c r="C83" s="271" t="s">
        <v>377</v>
      </c>
      <c r="D83" s="271" t="s">
        <v>375</v>
      </c>
      <c r="E83" s="271" t="s">
        <v>373</v>
      </c>
      <c r="F83" s="272">
        <v>100</v>
      </c>
      <c r="G83" s="273">
        <v>24000</v>
      </c>
      <c r="H83" s="273">
        <v>2000</v>
      </c>
      <c r="I83" s="273">
        <v>722</v>
      </c>
      <c r="J83" s="324">
        <f t="shared" si="5"/>
        <v>0.36099999999999999</v>
      </c>
      <c r="K83" s="271"/>
      <c r="L83" s="271"/>
      <c r="M83" s="271"/>
      <c r="N83" s="274" t="s">
        <v>374</v>
      </c>
      <c r="O83" s="268" t="s">
        <v>378</v>
      </c>
    </row>
    <row r="84" spans="1:15">
      <c r="A84" s="1136" t="s">
        <v>134</v>
      </c>
      <c r="B84" s="76" t="s">
        <v>370</v>
      </c>
      <c r="C84" s="76" t="s">
        <v>376</v>
      </c>
      <c r="D84" s="76" t="s">
        <v>372</v>
      </c>
      <c r="E84" s="76" t="s">
        <v>373</v>
      </c>
      <c r="F84" s="264">
        <v>100</v>
      </c>
      <c r="G84" s="265">
        <v>115000</v>
      </c>
      <c r="H84" s="265">
        <v>10000</v>
      </c>
      <c r="I84" s="265">
        <v>5695</v>
      </c>
      <c r="J84" s="323">
        <f t="shared" si="5"/>
        <v>0.56950000000000001</v>
      </c>
      <c r="K84" s="76"/>
      <c r="L84" s="76"/>
      <c r="M84" s="76"/>
      <c r="N84" s="77" t="s">
        <v>374</v>
      </c>
      <c r="O84" s="268" t="s">
        <v>378</v>
      </c>
    </row>
    <row r="85" spans="1:15">
      <c r="A85" s="1138"/>
      <c r="B85" s="271" t="s">
        <v>371</v>
      </c>
      <c r="C85" s="271" t="s">
        <v>377</v>
      </c>
      <c r="D85" s="271" t="s">
        <v>375</v>
      </c>
      <c r="E85" s="271" t="s">
        <v>373</v>
      </c>
      <c r="F85" s="272">
        <v>100</v>
      </c>
      <c r="G85" s="273">
        <v>24000</v>
      </c>
      <c r="H85" s="273">
        <v>2000</v>
      </c>
      <c r="I85" s="273">
        <v>1359</v>
      </c>
      <c r="J85" s="324">
        <f t="shared" si="5"/>
        <v>0.67949999999999999</v>
      </c>
      <c r="K85" s="271"/>
      <c r="L85" s="271"/>
      <c r="M85" s="271"/>
      <c r="N85" s="274" t="s">
        <v>374</v>
      </c>
      <c r="O85" s="268" t="s">
        <v>378</v>
      </c>
    </row>
    <row r="86" spans="1:15">
      <c r="A86" s="1136" t="s">
        <v>135</v>
      </c>
      <c r="B86" s="76" t="s">
        <v>370</v>
      </c>
      <c r="C86" s="76" t="s">
        <v>376</v>
      </c>
      <c r="D86" s="76" t="s">
        <v>372</v>
      </c>
      <c r="E86" s="76" t="s">
        <v>373</v>
      </c>
      <c r="F86" s="264">
        <v>100</v>
      </c>
      <c r="G86" s="265">
        <v>115000</v>
      </c>
      <c r="H86" s="265">
        <v>10000</v>
      </c>
      <c r="I86" s="265">
        <v>6617</v>
      </c>
      <c r="J86" s="325">
        <f>I86/H86</f>
        <v>0.66169999999999995</v>
      </c>
      <c r="K86" s="76"/>
      <c r="L86" s="76"/>
      <c r="M86" s="76"/>
      <c r="N86" s="77" t="s">
        <v>374</v>
      </c>
      <c r="O86" s="268" t="s">
        <v>378</v>
      </c>
    </row>
    <row r="87" spans="1:15">
      <c r="A87" s="1138"/>
      <c r="B87" s="76" t="s">
        <v>371</v>
      </c>
      <c r="C87" s="76" t="s">
        <v>377</v>
      </c>
      <c r="D87" s="76" t="s">
        <v>375</v>
      </c>
      <c r="E87" s="76" t="s">
        <v>373</v>
      </c>
      <c r="F87" s="264">
        <v>100</v>
      </c>
      <c r="G87" s="265">
        <v>24000</v>
      </c>
      <c r="H87" s="265">
        <v>2000</v>
      </c>
      <c r="I87" s="266">
        <v>1891</v>
      </c>
      <c r="J87" s="325">
        <f>I87/H87</f>
        <v>0.94550000000000001</v>
      </c>
      <c r="K87" s="263"/>
      <c r="L87" s="263"/>
      <c r="M87" s="263"/>
      <c r="N87" s="77" t="s">
        <v>374</v>
      </c>
      <c r="O87" s="268" t="s">
        <v>378</v>
      </c>
    </row>
    <row r="88" spans="1:15" s="1" customFormat="1">
      <c r="A88" s="1141" t="s">
        <v>136</v>
      </c>
      <c r="B88" s="446" t="s">
        <v>370</v>
      </c>
      <c r="C88" s="446" t="s">
        <v>376</v>
      </c>
      <c r="D88" s="446" t="s">
        <v>372</v>
      </c>
      <c r="E88" s="446" t="s">
        <v>373</v>
      </c>
      <c r="F88" s="91">
        <v>100</v>
      </c>
      <c r="G88" s="447">
        <v>115000</v>
      </c>
      <c r="H88" s="448">
        <v>10000</v>
      </c>
      <c r="I88" s="448">
        <v>8177</v>
      </c>
      <c r="J88" s="325">
        <f>I88/H88</f>
        <v>0.81769999999999998</v>
      </c>
      <c r="K88" s="449"/>
      <c r="L88" s="449"/>
      <c r="M88" s="449"/>
      <c r="N88" s="450" t="s">
        <v>374</v>
      </c>
      <c r="O88" s="458" t="s">
        <v>378</v>
      </c>
    </row>
    <row r="89" spans="1:15" s="1" customFormat="1" ht="15.75" thickBot="1">
      <c r="A89" s="1160" t="s">
        <v>136</v>
      </c>
      <c r="B89" s="451" t="s">
        <v>371</v>
      </c>
      <c r="C89" s="451" t="s">
        <v>377</v>
      </c>
      <c r="D89" s="451" t="s">
        <v>375</v>
      </c>
      <c r="E89" s="451" t="s">
        <v>373</v>
      </c>
      <c r="F89" s="452">
        <v>100</v>
      </c>
      <c r="G89" s="453">
        <v>24000</v>
      </c>
      <c r="H89" s="453">
        <v>2400</v>
      </c>
      <c r="I89" s="453">
        <v>2642</v>
      </c>
      <c r="J89" s="454">
        <f>I89/H89</f>
        <v>1.1008333333333333</v>
      </c>
      <c r="K89" s="451"/>
      <c r="L89" s="451"/>
      <c r="M89" s="451"/>
      <c r="N89" s="450" t="s">
        <v>374</v>
      </c>
      <c r="O89" s="458" t="s">
        <v>378</v>
      </c>
    </row>
    <row r="90" spans="1:15">
      <c r="A90" s="326"/>
      <c r="O90" s="458" t="s">
        <v>378</v>
      </c>
    </row>
    <row r="91" spans="1:15" ht="15.75" thickBot="1">
      <c r="O91" s="458" t="s">
        <v>378</v>
      </c>
    </row>
    <row r="92" spans="1:15" ht="20.25">
      <c r="A92" s="1157" t="s">
        <v>161</v>
      </c>
      <c r="B92" s="1158"/>
      <c r="C92" s="1158"/>
      <c r="D92" s="1158"/>
      <c r="E92" s="1158"/>
      <c r="F92" s="1158"/>
      <c r="G92" s="1158"/>
      <c r="H92" s="1158"/>
      <c r="I92" s="1158"/>
      <c r="J92" s="1158"/>
      <c r="K92" s="1158"/>
      <c r="L92" s="1158"/>
      <c r="M92" s="1158"/>
      <c r="N92" s="1159"/>
      <c r="O92" s="458" t="s">
        <v>378</v>
      </c>
    </row>
    <row r="93" spans="1:15" ht="44.25" customHeight="1">
      <c r="A93" s="89" t="s">
        <v>86</v>
      </c>
      <c r="B93" s="317" t="s">
        <v>148</v>
      </c>
      <c r="C93" s="317" t="s">
        <v>149</v>
      </c>
      <c r="D93" s="317" t="s">
        <v>150</v>
      </c>
      <c r="E93" s="317" t="s">
        <v>151</v>
      </c>
      <c r="F93" s="317" t="s">
        <v>162</v>
      </c>
      <c r="G93" s="317" t="s">
        <v>455</v>
      </c>
      <c r="H93" s="317" t="s">
        <v>163</v>
      </c>
      <c r="I93" s="317" t="s">
        <v>164</v>
      </c>
      <c r="J93" s="317" t="s">
        <v>165</v>
      </c>
      <c r="K93" s="317" t="s">
        <v>157</v>
      </c>
      <c r="L93" s="317" t="s">
        <v>158</v>
      </c>
      <c r="M93" s="317" t="s">
        <v>159</v>
      </c>
      <c r="N93" s="318" t="s">
        <v>160</v>
      </c>
      <c r="O93" s="458" t="s">
        <v>378</v>
      </c>
    </row>
    <row r="94" spans="1:15" s="628" customFormat="1" ht="15.75" customHeight="1">
      <c r="A94" s="1141" t="s">
        <v>138</v>
      </c>
      <c r="B94" s="625" t="s">
        <v>370</v>
      </c>
      <c r="C94" s="625" t="s">
        <v>376</v>
      </c>
      <c r="D94" s="625" t="s">
        <v>372</v>
      </c>
      <c r="E94" s="625" t="s">
        <v>373</v>
      </c>
      <c r="F94" s="91">
        <v>100</v>
      </c>
      <c r="G94" s="447">
        <v>115000</v>
      </c>
      <c r="H94" s="447">
        <f>+INVERSIÓN!V10</f>
        <v>22000</v>
      </c>
      <c r="I94" s="447">
        <v>0</v>
      </c>
      <c r="J94" s="325">
        <f>I94/H94</f>
        <v>0</v>
      </c>
      <c r="K94" s="447">
        <v>1823</v>
      </c>
      <c r="L94" s="447">
        <f>+INVERSIÓN!W12</f>
        <v>926</v>
      </c>
      <c r="M94" s="626">
        <f>+L94/K94</f>
        <v>0.50795392210641799</v>
      </c>
      <c r="N94" s="627" t="s">
        <v>374</v>
      </c>
      <c r="O94" s="458" t="s">
        <v>378</v>
      </c>
    </row>
    <row r="95" spans="1:15" s="628" customFormat="1" ht="15.75" customHeight="1">
      <c r="A95" s="1143"/>
      <c r="B95" s="625" t="s">
        <v>371</v>
      </c>
      <c r="C95" s="625" t="s">
        <v>377</v>
      </c>
      <c r="D95" s="625" t="s">
        <v>375</v>
      </c>
      <c r="E95" s="625" t="s">
        <v>373</v>
      </c>
      <c r="F95" s="91">
        <v>100</v>
      </c>
      <c r="G95" s="447">
        <v>24000</v>
      </c>
      <c r="H95" s="447">
        <f>+INVERSIÓN!V22</f>
        <v>3200</v>
      </c>
      <c r="I95" s="447">
        <v>0</v>
      </c>
      <c r="J95" s="325">
        <f t="shared" ref="J95" si="6">I95/H95</f>
        <v>0</v>
      </c>
      <c r="K95" s="91">
        <v>0</v>
      </c>
      <c r="L95" s="91">
        <v>0</v>
      </c>
      <c r="M95" s="91" t="s">
        <v>303</v>
      </c>
      <c r="N95" s="627" t="s">
        <v>374</v>
      </c>
      <c r="O95" s="458" t="s">
        <v>378</v>
      </c>
    </row>
    <row r="96" spans="1:15" s="628" customFormat="1" ht="15.75" customHeight="1">
      <c r="A96" s="1141" t="s">
        <v>139</v>
      </c>
      <c r="B96" s="625" t="s">
        <v>370</v>
      </c>
      <c r="C96" s="625" t="s">
        <v>376</v>
      </c>
      <c r="D96" s="625" t="s">
        <v>372</v>
      </c>
      <c r="E96" s="625" t="s">
        <v>373</v>
      </c>
      <c r="F96" s="91">
        <v>100</v>
      </c>
      <c r="G96" s="447">
        <v>115000</v>
      </c>
      <c r="H96" s="447">
        <v>22000</v>
      </c>
      <c r="I96" s="447">
        <f>+INVERSIÓN!Y10</f>
        <v>977</v>
      </c>
      <c r="J96" s="325">
        <f>+I96/H96</f>
        <v>4.4409090909090912E-2</v>
      </c>
      <c r="K96" s="447">
        <v>1823</v>
      </c>
      <c r="L96" s="447">
        <f>+INVERSIÓN!Y12</f>
        <v>1751</v>
      </c>
      <c r="M96" s="626">
        <f>+L96/K96</f>
        <v>0.96050466264399337</v>
      </c>
      <c r="N96" s="627" t="s">
        <v>374</v>
      </c>
      <c r="O96" s="458" t="s">
        <v>378</v>
      </c>
    </row>
    <row r="97" spans="1:15" s="628" customFormat="1" ht="15.75" customHeight="1">
      <c r="A97" s="1143"/>
      <c r="B97" s="625" t="s">
        <v>371</v>
      </c>
      <c r="C97" s="625" t="s">
        <v>377</v>
      </c>
      <c r="D97" s="625" t="s">
        <v>375</v>
      </c>
      <c r="E97" s="625" t="s">
        <v>373</v>
      </c>
      <c r="F97" s="91">
        <v>100</v>
      </c>
      <c r="G97" s="447">
        <v>24000</v>
      </c>
      <c r="H97" s="447">
        <v>3200</v>
      </c>
      <c r="I97" s="447">
        <f>+INVERSIÓN!Y22</f>
        <v>419</v>
      </c>
      <c r="J97" s="325">
        <f>+I97/H97</f>
        <v>0.13093750000000001</v>
      </c>
      <c r="K97" s="447">
        <v>0</v>
      </c>
      <c r="L97" s="447">
        <v>0</v>
      </c>
      <c r="M97" s="91" t="s">
        <v>303</v>
      </c>
      <c r="N97" s="627" t="s">
        <v>374</v>
      </c>
      <c r="O97" s="458" t="s">
        <v>378</v>
      </c>
    </row>
    <row r="98" spans="1:15" s="628" customFormat="1" ht="15.75" customHeight="1">
      <c r="A98" s="1148" t="s">
        <v>140</v>
      </c>
      <c r="B98" s="639" t="s">
        <v>370</v>
      </c>
      <c r="C98" s="639" t="s">
        <v>376</v>
      </c>
      <c r="D98" s="639" t="s">
        <v>372</v>
      </c>
      <c r="E98" s="639" t="s">
        <v>373</v>
      </c>
      <c r="F98" s="640">
        <v>100</v>
      </c>
      <c r="G98" s="641">
        <v>115000</v>
      </c>
      <c r="H98" s="641">
        <v>22000</v>
      </c>
      <c r="I98" s="641">
        <f>+INVERSIÓN!AA10</f>
        <v>1079</v>
      </c>
      <c r="J98" s="642">
        <f>+I98/H98</f>
        <v>4.9045454545454545E-2</v>
      </c>
      <c r="K98" s="641">
        <v>1823</v>
      </c>
      <c r="L98" s="641">
        <f>+INVERSIÓN!AA12</f>
        <v>1823</v>
      </c>
      <c r="M98" s="643">
        <f>+L98/K98</f>
        <v>1</v>
      </c>
      <c r="N98" s="644" t="s">
        <v>374</v>
      </c>
      <c r="O98" s="458" t="s">
        <v>378</v>
      </c>
    </row>
    <row r="99" spans="1:15" s="628" customFormat="1" ht="15.75" customHeight="1">
      <c r="A99" s="1150"/>
      <c r="B99" s="639" t="s">
        <v>371</v>
      </c>
      <c r="C99" s="639" t="s">
        <v>377</v>
      </c>
      <c r="D99" s="639" t="s">
        <v>375</v>
      </c>
      <c r="E99" s="639" t="s">
        <v>373</v>
      </c>
      <c r="F99" s="640">
        <v>100</v>
      </c>
      <c r="G99" s="641">
        <v>24000</v>
      </c>
      <c r="H99" s="641">
        <v>3200</v>
      </c>
      <c r="I99" s="641">
        <f>+INVERSIÓN!AA22</f>
        <v>601</v>
      </c>
      <c r="J99" s="642">
        <f>+I99/H99</f>
        <v>0.18781249999999999</v>
      </c>
      <c r="K99" s="641">
        <v>0</v>
      </c>
      <c r="L99" s="640">
        <v>0</v>
      </c>
      <c r="M99" s="640" t="s">
        <v>303</v>
      </c>
      <c r="N99" s="644" t="s">
        <v>374</v>
      </c>
      <c r="O99" s="458" t="s">
        <v>378</v>
      </c>
    </row>
    <row r="100" spans="1:15" s="208" customFormat="1" ht="15.75" hidden="1" customHeight="1">
      <c r="A100" s="1136" t="s">
        <v>141</v>
      </c>
      <c r="B100" s="330" t="s">
        <v>370</v>
      </c>
      <c r="C100" s="330" t="s">
        <v>376</v>
      </c>
      <c r="D100" s="330" t="s">
        <v>372</v>
      </c>
      <c r="E100" s="330" t="s">
        <v>373</v>
      </c>
      <c r="F100" s="264">
        <v>100</v>
      </c>
      <c r="G100" s="265"/>
      <c r="H100" s="265"/>
      <c r="I100" s="265"/>
      <c r="J100" s="323"/>
      <c r="K100" s="330"/>
      <c r="L100" s="330"/>
      <c r="M100" s="330"/>
      <c r="N100" s="455"/>
      <c r="O100" s="458" t="s">
        <v>378</v>
      </c>
    </row>
    <row r="101" spans="1:15" s="208" customFormat="1" ht="15.75" hidden="1" customHeight="1">
      <c r="A101" s="1138"/>
      <c r="B101" s="456" t="s">
        <v>371</v>
      </c>
      <c r="C101" s="456" t="s">
        <v>377</v>
      </c>
      <c r="D101" s="456" t="s">
        <v>375</v>
      </c>
      <c r="E101" s="456" t="s">
        <v>373</v>
      </c>
      <c r="F101" s="272">
        <v>100</v>
      </c>
      <c r="G101" s="273"/>
      <c r="H101" s="273"/>
      <c r="I101" s="273"/>
      <c r="J101" s="324"/>
      <c r="K101" s="456"/>
      <c r="L101" s="456"/>
      <c r="M101" s="456"/>
      <c r="N101" s="457"/>
      <c r="O101" s="458" t="s">
        <v>378</v>
      </c>
    </row>
    <row r="102" spans="1:15" s="208" customFormat="1" ht="15.75" hidden="1" customHeight="1">
      <c r="A102" s="1136" t="s">
        <v>142</v>
      </c>
      <c r="B102" s="330" t="s">
        <v>370</v>
      </c>
      <c r="C102" s="330" t="s">
        <v>376</v>
      </c>
      <c r="D102" s="330" t="s">
        <v>372</v>
      </c>
      <c r="E102" s="330" t="s">
        <v>373</v>
      </c>
      <c r="F102" s="264">
        <v>100</v>
      </c>
      <c r="G102" s="265"/>
      <c r="H102" s="265"/>
      <c r="I102" s="265"/>
      <c r="J102" s="323"/>
      <c r="K102" s="330"/>
      <c r="L102" s="330"/>
      <c r="M102" s="330"/>
      <c r="N102" s="455"/>
      <c r="O102" s="458" t="s">
        <v>378</v>
      </c>
    </row>
    <row r="103" spans="1:15" s="208" customFormat="1" ht="15.75" hidden="1" customHeight="1">
      <c r="A103" s="1138"/>
      <c r="B103" s="456" t="s">
        <v>371</v>
      </c>
      <c r="C103" s="456" t="s">
        <v>377</v>
      </c>
      <c r="D103" s="456" t="s">
        <v>375</v>
      </c>
      <c r="E103" s="456" t="s">
        <v>373</v>
      </c>
      <c r="F103" s="272">
        <v>100</v>
      </c>
      <c r="G103" s="273"/>
      <c r="H103" s="273"/>
      <c r="I103" s="273"/>
      <c r="J103" s="324"/>
      <c r="K103" s="456"/>
      <c r="L103" s="456"/>
      <c r="M103" s="456"/>
      <c r="N103" s="457"/>
      <c r="O103" s="458" t="s">
        <v>378</v>
      </c>
    </row>
    <row r="104" spans="1:15" s="208" customFormat="1" ht="15.75" hidden="1" customHeight="1">
      <c r="A104" s="1136" t="s">
        <v>143</v>
      </c>
      <c r="B104" s="330" t="s">
        <v>370</v>
      </c>
      <c r="C104" s="330" t="s">
        <v>376</v>
      </c>
      <c r="D104" s="330" t="s">
        <v>372</v>
      </c>
      <c r="E104" s="330" t="s">
        <v>373</v>
      </c>
      <c r="F104" s="264">
        <v>100</v>
      </c>
      <c r="G104" s="265"/>
      <c r="H104" s="265"/>
      <c r="I104" s="265"/>
      <c r="J104" s="323"/>
      <c r="K104" s="330"/>
      <c r="L104" s="330"/>
      <c r="M104" s="330"/>
      <c r="N104" s="455"/>
      <c r="O104" s="458" t="s">
        <v>378</v>
      </c>
    </row>
    <row r="105" spans="1:15" s="208" customFormat="1" ht="15.75" hidden="1" customHeight="1">
      <c r="A105" s="1138" t="s">
        <v>136</v>
      </c>
      <c r="B105" s="456" t="s">
        <v>371</v>
      </c>
      <c r="C105" s="456" t="s">
        <v>377</v>
      </c>
      <c r="D105" s="456" t="s">
        <v>375</v>
      </c>
      <c r="E105" s="456" t="s">
        <v>373</v>
      </c>
      <c r="F105" s="272">
        <v>100</v>
      </c>
      <c r="G105" s="273"/>
      <c r="H105" s="273"/>
      <c r="I105" s="273"/>
      <c r="J105" s="324"/>
      <c r="K105" s="456"/>
      <c r="L105" s="456"/>
      <c r="M105" s="456"/>
      <c r="N105" s="457"/>
    </row>
    <row r="106" spans="1:15" s="208" customFormat="1" ht="15.75" hidden="1" customHeight="1">
      <c r="A106" s="1136" t="s">
        <v>131</v>
      </c>
      <c r="B106" s="330" t="s">
        <v>370</v>
      </c>
      <c r="C106" s="330" t="s">
        <v>376</v>
      </c>
      <c r="D106" s="330" t="s">
        <v>372</v>
      </c>
      <c r="E106" s="330" t="s">
        <v>373</v>
      </c>
      <c r="F106" s="264">
        <v>100</v>
      </c>
      <c r="G106" s="265"/>
      <c r="H106" s="265"/>
      <c r="I106" s="265"/>
      <c r="J106" s="323"/>
      <c r="K106" s="330"/>
      <c r="L106" s="330"/>
      <c r="M106" s="330"/>
      <c r="N106" s="455"/>
    </row>
    <row r="107" spans="1:15" s="208" customFormat="1" ht="15.75" hidden="1" customHeight="1">
      <c r="A107" s="1138"/>
      <c r="B107" s="456" t="s">
        <v>371</v>
      </c>
      <c r="C107" s="456" t="s">
        <v>377</v>
      </c>
      <c r="D107" s="456" t="s">
        <v>375</v>
      </c>
      <c r="E107" s="456" t="s">
        <v>373</v>
      </c>
      <c r="F107" s="272">
        <v>100</v>
      </c>
      <c r="G107" s="273"/>
      <c r="H107" s="273"/>
      <c r="I107" s="273"/>
      <c r="J107" s="324"/>
      <c r="K107" s="456"/>
      <c r="L107" s="456"/>
      <c r="M107" s="456"/>
      <c r="N107" s="457"/>
    </row>
    <row r="108" spans="1:15" s="208" customFormat="1" ht="15.75" hidden="1" customHeight="1">
      <c r="A108" s="1136" t="s">
        <v>132</v>
      </c>
      <c r="B108" s="330" t="s">
        <v>370</v>
      </c>
      <c r="C108" s="330" t="s">
        <v>376</v>
      </c>
      <c r="D108" s="330" t="s">
        <v>372</v>
      </c>
      <c r="E108" s="330" t="s">
        <v>373</v>
      </c>
      <c r="F108" s="264">
        <v>100</v>
      </c>
      <c r="G108" s="265"/>
      <c r="H108" s="265"/>
      <c r="I108" s="265"/>
      <c r="J108" s="323"/>
      <c r="K108" s="330"/>
      <c r="L108" s="330"/>
      <c r="M108" s="330"/>
      <c r="N108" s="455"/>
    </row>
    <row r="109" spans="1:15" s="208" customFormat="1" ht="15.75" hidden="1" customHeight="1">
      <c r="A109" s="1138"/>
      <c r="B109" s="456" t="s">
        <v>371</v>
      </c>
      <c r="C109" s="456" t="s">
        <v>377</v>
      </c>
      <c r="D109" s="456" t="s">
        <v>375</v>
      </c>
      <c r="E109" s="456" t="s">
        <v>373</v>
      </c>
      <c r="F109" s="272">
        <v>100</v>
      </c>
      <c r="G109" s="273"/>
      <c r="H109" s="273"/>
      <c r="I109" s="273"/>
      <c r="J109" s="324"/>
      <c r="K109" s="456"/>
      <c r="L109" s="456"/>
      <c r="M109" s="456"/>
      <c r="N109" s="457"/>
    </row>
    <row r="110" spans="1:15" s="208" customFormat="1" ht="15.75" hidden="1" customHeight="1">
      <c r="A110" s="1136" t="s">
        <v>133</v>
      </c>
      <c r="B110" s="330" t="s">
        <v>370</v>
      </c>
      <c r="C110" s="330" t="s">
        <v>376</v>
      </c>
      <c r="D110" s="330" t="s">
        <v>372</v>
      </c>
      <c r="E110" s="330" t="s">
        <v>373</v>
      </c>
      <c r="F110" s="264">
        <v>100</v>
      </c>
      <c r="G110" s="265"/>
      <c r="H110" s="265"/>
      <c r="I110" s="265"/>
      <c r="J110" s="323"/>
      <c r="K110" s="330"/>
      <c r="L110" s="330"/>
      <c r="M110" s="330"/>
      <c r="N110" s="455"/>
    </row>
    <row r="111" spans="1:15" s="208" customFormat="1" ht="15.75" hidden="1" customHeight="1">
      <c r="A111" s="1138"/>
      <c r="B111" s="456" t="s">
        <v>371</v>
      </c>
      <c r="C111" s="456" t="s">
        <v>377</v>
      </c>
      <c r="D111" s="456" t="s">
        <v>375</v>
      </c>
      <c r="E111" s="456" t="s">
        <v>373</v>
      </c>
      <c r="F111" s="272">
        <v>100</v>
      </c>
      <c r="G111" s="273"/>
      <c r="H111" s="273"/>
      <c r="I111" s="273"/>
      <c r="J111" s="324"/>
      <c r="K111" s="456"/>
      <c r="L111" s="456"/>
      <c r="M111" s="456"/>
      <c r="N111" s="457"/>
    </row>
    <row r="112" spans="1:15" s="208" customFormat="1" ht="15.75" hidden="1" customHeight="1">
      <c r="A112" s="1136" t="s">
        <v>134</v>
      </c>
      <c r="B112" s="330" t="s">
        <v>370</v>
      </c>
      <c r="C112" s="330" t="s">
        <v>376</v>
      </c>
      <c r="D112" s="330" t="s">
        <v>372</v>
      </c>
      <c r="E112" s="330" t="s">
        <v>373</v>
      </c>
      <c r="F112" s="264">
        <v>100</v>
      </c>
      <c r="G112" s="265"/>
      <c r="H112" s="265"/>
      <c r="I112" s="265"/>
      <c r="J112" s="323"/>
      <c r="K112" s="330"/>
      <c r="L112" s="330"/>
      <c r="M112" s="330"/>
      <c r="N112" s="455"/>
    </row>
    <row r="113" spans="1:14" s="208" customFormat="1" ht="15.75" hidden="1" customHeight="1">
      <c r="A113" s="1138"/>
      <c r="B113" s="456" t="s">
        <v>371</v>
      </c>
      <c r="C113" s="456" t="s">
        <v>377</v>
      </c>
      <c r="D113" s="456" t="s">
        <v>375</v>
      </c>
      <c r="E113" s="456" t="s">
        <v>373</v>
      </c>
      <c r="F113" s="272">
        <v>100</v>
      </c>
      <c r="G113" s="273"/>
      <c r="H113" s="273"/>
      <c r="I113" s="273"/>
      <c r="J113" s="324"/>
      <c r="K113" s="456"/>
      <c r="L113" s="456"/>
      <c r="M113" s="456"/>
      <c r="N113" s="457"/>
    </row>
    <row r="114" spans="1:14" s="208" customFormat="1" ht="15.75" hidden="1" customHeight="1">
      <c r="A114" s="1136" t="s">
        <v>135</v>
      </c>
      <c r="B114" s="330" t="s">
        <v>370</v>
      </c>
      <c r="C114" s="330" t="s">
        <v>376</v>
      </c>
      <c r="D114" s="330" t="s">
        <v>372</v>
      </c>
      <c r="E114" s="330" t="s">
        <v>373</v>
      </c>
      <c r="F114" s="264">
        <v>100</v>
      </c>
      <c r="G114" s="265"/>
      <c r="H114" s="265"/>
      <c r="I114" s="265"/>
      <c r="J114" s="323"/>
      <c r="K114" s="330"/>
      <c r="L114" s="330"/>
      <c r="M114" s="330"/>
      <c r="N114" s="455"/>
    </row>
    <row r="115" spans="1:14" s="208" customFormat="1" ht="15.75" hidden="1" customHeight="1">
      <c r="A115" s="1138"/>
      <c r="B115" s="456" t="s">
        <v>371</v>
      </c>
      <c r="C115" s="456" t="s">
        <v>377</v>
      </c>
      <c r="D115" s="456" t="s">
        <v>375</v>
      </c>
      <c r="E115" s="456" t="s">
        <v>373</v>
      </c>
      <c r="F115" s="272">
        <v>100</v>
      </c>
      <c r="G115" s="273"/>
      <c r="H115" s="273"/>
      <c r="I115" s="273"/>
      <c r="J115" s="324"/>
      <c r="K115" s="456"/>
      <c r="L115" s="456"/>
      <c r="M115" s="456"/>
      <c r="N115" s="457"/>
    </row>
    <row r="116" spans="1:14" s="208" customFormat="1" ht="15.75" hidden="1" customHeight="1">
      <c r="A116" s="1136" t="s">
        <v>136</v>
      </c>
      <c r="B116" s="330" t="s">
        <v>370</v>
      </c>
      <c r="C116" s="330" t="s">
        <v>376</v>
      </c>
      <c r="D116" s="330" t="s">
        <v>372</v>
      </c>
      <c r="E116" s="330" t="s">
        <v>373</v>
      </c>
      <c r="F116" s="264">
        <v>100</v>
      </c>
      <c r="G116" s="265"/>
      <c r="H116" s="265"/>
      <c r="I116" s="265"/>
      <c r="J116" s="323"/>
      <c r="K116" s="330"/>
      <c r="L116" s="330"/>
      <c r="M116" s="330"/>
      <c r="N116" s="455"/>
    </row>
    <row r="117" spans="1:14" s="208" customFormat="1" ht="15.75" hidden="1" customHeight="1">
      <c r="A117" s="1138" t="s">
        <v>136</v>
      </c>
      <c r="B117" s="456" t="s">
        <v>371</v>
      </c>
      <c r="C117" s="456" t="s">
        <v>377</v>
      </c>
      <c r="D117" s="456" t="s">
        <v>375</v>
      </c>
      <c r="E117" s="456" t="s">
        <v>373</v>
      </c>
      <c r="F117" s="272">
        <v>100</v>
      </c>
      <c r="G117" s="273"/>
      <c r="H117" s="273"/>
      <c r="I117" s="273"/>
      <c r="J117" s="324"/>
      <c r="K117" s="456"/>
      <c r="L117" s="456"/>
      <c r="M117" s="456"/>
      <c r="N117" s="457"/>
    </row>
    <row r="119" spans="1:14" ht="20.25" hidden="1">
      <c r="A119" s="1157" t="s">
        <v>166</v>
      </c>
      <c r="B119" s="1158"/>
      <c r="C119" s="1158"/>
      <c r="D119" s="1158"/>
      <c r="E119" s="1158"/>
      <c r="F119" s="1158"/>
      <c r="G119" s="1158"/>
      <c r="H119" s="1158"/>
      <c r="I119" s="1158"/>
      <c r="J119" s="1158"/>
      <c r="K119" s="1158"/>
      <c r="L119" s="1158"/>
      <c r="M119" s="1158"/>
      <c r="N119" s="1159"/>
    </row>
    <row r="120" spans="1:14" ht="44.25" hidden="1" customHeight="1">
      <c r="A120" s="89" t="s">
        <v>106</v>
      </c>
      <c r="B120" s="317" t="s">
        <v>148</v>
      </c>
      <c r="C120" s="317" t="s">
        <v>149</v>
      </c>
      <c r="D120" s="317" t="s">
        <v>150</v>
      </c>
      <c r="E120" s="317" t="s">
        <v>151</v>
      </c>
      <c r="F120" s="317" t="s">
        <v>167</v>
      </c>
      <c r="G120" s="317" t="s">
        <v>153</v>
      </c>
      <c r="H120" s="317" t="s">
        <v>168</v>
      </c>
      <c r="I120" s="317" t="s">
        <v>169</v>
      </c>
      <c r="J120" s="327" t="s">
        <v>170</v>
      </c>
      <c r="K120" s="317" t="s">
        <v>157</v>
      </c>
      <c r="L120" s="317" t="s">
        <v>158</v>
      </c>
      <c r="M120" s="317" t="s">
        <v>159</v>
      </c>
      <c r="N120" s="318" t="s">
        <v>160</v>
      </c>
    </row>
    <row r="121" spans="1:14" ht="16.5" hidden="1" customHeight="1">
      <c r="A121" s="75" t="s">
        <v>138</v>
      </c>
      <c r="B121" s="76"/>
      <c r="C121" s="76"/>
      <c r="D121" s="76"/>
      <c r="E121" s="76"/>
      <c r="F121" s="76"/>
      <c r="G121" s="76"/>
      <c r="H121" s="76"/>
      <c r="I121" s="76"/>
      <c r="J121" s="76" t="e">
        <f>I121/H121</f>
        <v>#DIV/0!</v>
      </c>
      <c r="K121" s="76"/>
      <c r="L121" s="76"/>
      <c r="M121" s="76" t="e">
        <f>L121/K121</f>
        <v>#DIV/0!</v>
      </c>
      <c r="N121" s="77"/>
    </row>
    <row r="122" spans="1:14" ht="16.5" hidden="1" customHeight="1">
      <c r="A122" s="75" t="s">
        <v>139</v>
      </c>
      <c r="B122" s="76"/>
      <c r="C122" s="76"/>
      <c r="D122" s="76"/>
      <c r="E122" s="76"/>
      <c r="F122" s="76"/>
      <c r="G122" s="76"/>
      <c r="H122" s="76"/>
      <c r="I122" s="76"/>
      <c r="J122" s="76" t="e">
        <f t="shared" ref="J122:J126" si="7">I122/H122</f>
        <v>#DIV/0!</v>
      </c>
      <c r="K122" s="76"/>
      <c r="L122" s="76"/>
      <c r="M122" s="76" t="e">
        <f t="shared" ref="M122:M126" si="8">L122/K122</f>
        <v>#DIV/0!</v>
      </c>
      <c r="N122" s="77"/>
    </row>
    <row r="123" spans="1:14" ht="16.5" hidden="1" customHeight="1">
      <c r="A123" s="75" t="s">
        <v>140</v>
      </c>
      <c r="B123" s="76"/>
      <c r="C123" s="76"/>
      <c r="D123" s="76"/>
      <c r="E123" s="76"/>
      <c r="F123" s="76"/>
      <c r="G123" s="76"/>
      <c r="H123" s="76"/>
      <c r="I123" s="76"/>
      <c r="J123" s="76" t="e">
        <f t="shared" si="7"/>
        <v>#DIV/0!</v>
      </c>
      <c r="K123" s="76"/>
      <c r="L123" s="76"/>
      <c r="M123" s="76" t="e">
        <f t="shared" si="8"/>
        <v>#DIV/0!</v>
      </c>
      <c r="N123" s="77"/>
    </row>
    <row r="124" spans="1:14" ht="16.5" hidden="1" customHeight="1">
      <c r="A124" s="75" t="s">
        <v>141</v>
      </c>
      <c r="B124" s="76"/>
      <c r="C124" s="76"/>
      <c r="D124" s="76"/>
      <c r="E124" s="76"/>
      <c r="F124" s="76"/>
      <c r="G124" s="76"/>
      <c r="H124" s="76"/>
      <c r="I124" s="76"/>
      <c r="J124" s="76" t="e">
        <f t="shared" si="7"/>
        <v>#DIV/0!</v>
      </c>
      <c r="K124" s="76"/>
      <c r="L124" s="76"/>
      <c r="M124" s="76" t="e">
        <f t="shared" si="8"/>
        <v>#DIV/0!</v>
      </c>
      <c r="N124" s="77"/>
    </row>
    <row r="125" spans="1:14" ht="16.5" hidden="1" customHeight="1">
      <c r="A125" s="75" t="s">
        <v>142</v>
      </c>
      <c r="B125" s="76"/>
      <c r="C125" s="76"/>
      <c r="D125" s="76"/>
      <c r="E125" s="76"/>
      <c r="F125" s="76"/>
      <c r="G125" s="76"/>
      <c r="H125" s="76"/>
      <c r="I125" s="76"/>
      <c r="J125" s="76" t="e">
        <f t="shared" si="7"/>
        <v>#DIV/0!</v>
      </c>
      <c r="K125" s="76"/>
      <c r="L125" s="76"/>
      <c r="M125" s="76" t="e">
        <f t="shared" si="8"/>
        <v>#DIV/0!</v>
      </c>
      <c r="N125" s="77"/>
    </row>
    <row r="126" spans="1:14" ht="16.5" hidden="1" customHeight="1">
      <c r="A126" s="75" t="s">
        <v>143</v>
      </c>
      <c r="B126" s="76"/>
      <c r="C126" s="76"/>
      <c r="D126" s="76"/>
      <c r="E126" s="76"/>
      <c r="F126" s="76"/>
      <c r="G126" s="76"/>
      <c r="H126" s="76"/>
      <c r="I126" s="76"/>
      <c r="J126" s="76" t="e">
        <f t="shared" si="7"/>
        <v>#DIV/0!</v>
      </c>
      <c r="K126" s="76"/>
      <c r="L126" s="76"/>
      <c r="M126" s="76" t="e">
        <f t="shared" si="8"/>
        <v>#DIV/0!</v>
      </c>
      <c r="N126" s="77"/>
    </row>
    <row r="127" spans="1:14" hidden="1">
      <c r="A127" s="75" t="s">
        <v>131</v>
      </c>
      <c r="B127" s="76"/>
      <c r="C127" s="76"/>
      <c r="D127" s="76"/>
      <c r="E127" s="76"/>
      <c r="F127" s="76"/>
      <c r="G127" s="76"/>
      <c r="H127" s="76"/>
      <c r="I127" s="76"/>
      <c r="J127" s="76" t="e">
        <f>I127/H127</f>
        <v>#DIV/0!</v>
      </c>
      <c r="K127" s="76"/>
      <c r="L127" s="76"/>
      <c r="M127" s="76" t="e">
        <f>L127/K127</f>
        <v>#DIV/0!</v>
      </c>
      <c r="N127" s="77"/>
    </row>
    <row r="128" spans="1:14" hidden="1">
      <c r="A128" s="75" t="s">
        <v>132</v>
      </c>
      <c r="B128" s="76"/>
      <c r="C128" s="76"/>
      <c r="D128" s="76"/>
      <c r="E128" s="76"/>
      <c r="F128" s="76"/>
      <c r="G128" s="76"/>
      <c r="H128" s="76"/>
      <c r="I128" s="76"/>
      <c r="J128" s="76" t="e">
        <f t="shared" ref="J128:J132" si="9">I128/H128</f>
        <v>#DIV/0!</v>
      </c>
      <c r="K128" s="76"/>
      <c r="L128" s="76"/>
      <c r="M128" s="76" t="e">
        <f t="shared" ref="M128:M132" si="10">L128/K128</f>
        <v>#DIV/0!</v>
      </c>
      <c r="N128" s="77"/>
    </row>
    <row r="129" spans="1:14" hidden="1">
      <c r="A129" s="75" t="s">
        <v>133</v>
      </c>
      <c r="B129" s="76"/>
      <c r="C129" s="76"/>
      <c r="D129" s="76"/>
      <c r="E129" s="76"/>
      <c r="F129" s="76"/>
      <c r="G129" s="76"/>
      <c r="H129" s="76"/>
      <c r="I129" s="76"/>
      <c r="J129" s="76" t="e">
        <f t="shared" si="9"/>
        <v>#DIV/0!</v>
      </c>
      <c r="K129" s="76"/>
      <c r="L129" s="76"/>
      <c r="M129" s="76" t="e">
        <f t="shared" si="10"/>
        <v>#DIV/0!</v>
      </c>
      <c r="N129" s="77"/>
    </row>
    <row r="130" spans="1:14" hidden="1">
      <c r="A130" s="75" t="s">
        <v>134</v>
      </c>
      <c r="B130" s="76"/>
      <c r="C130" s="76"/>
      <c r="D130" s="76"/>
      <c r="E130" s="76"/>
      <c r="F130" s="76"/>
      <c r="G130" s="76"/>
      <c r="H130" s="76"/>
      <c r="I130" s="76"/>
      <c r="J130" s="76" t="e">
        <f t="shared" si="9"/>
        <v>#DIV/0!</v>
      </c>
      <c r="K130" s="76"/>
      <c r="L130" s="76"/>
      <c r="M130" s="76" t="e">
        <f t="shared" si="10"/>
        <v>#DIV/0!</v>
      </c>
      <c r="N130" s="77"/>
    </row>
    <row r="131" spans="1:14" hidden="1">
      <c r="A131" s="75" t="s">
        <v>135</v>
      </c>
      <c r="B131" s="76"/>
      <c r="C131" s="76"/>
      <c r="D131" s="76"/>
      <c r="E131" s="76"/>
      <c r="F131" s="76"/>
      <c r="G131" s="76"/>
      <c r="H131" s="76"/>
      <c r="I131" s="76"/>
      <c r="J131" s="76" t="e">
        <f t="shared" si="9"/>
        <v>#DIV/0!</v>
      </c>
      <c r="K131" s="76"/>
      <c r="L131" s="76"/>
      <c r="M131" s="76" t="e">
        <f t="shared" si="10"/>
        <v>#DIV/0!</v>
      </c>
      <c r="N131" s="77"/>
    </row>
    <row r="132" spans="1:14" ht="15.75" hidden="1" thickBot="1">
      <c r="A132" s="78" t="s">
        <v>136</v>
      </c>
      <c r="B132" s="79"/>
      <c r="C132" s="79"/>
      <c r="D132" s="79"/>
      <c r="E132" s="79"/>
      <c r="F132" s="79"/>
      <c r="G132" s="79"/>
      <c r="H132" s="79"/>
      <c r="I132" s="79"/>
      <c r="J132" s="79" t="e">
        <f t="shared" si="9"/>
        <v>#DIV/0!</v>
      </c>
      <c r="K132" s="79"/>
      <c r="L132" s="79"/>
      <c r="M132" s="79" t="e">
        <f t="shared" si="10"/>
        <v>#DIV/0!</v>
      </c>
      <c r="N132" s="80"/>
    </row>
    <row r="133" spans="1:14" ht="15.75" hidden="1" thickBot="1"/>
    <row r="134" spans="1:14" ht="20.25" hidden="1">
      <c r="A134" s="1157" t="s">
        <v>171</v>
      </c>
      <c r="B134" s="1158"/>
      <c r="C134" s="1158"/>
      <c r="D134" s="1158"/>
      <c r="E134" s="1158"/>
      <c r="F134" s="1158"/>
      <c r="G134" s="1158"/>
      <c r="H134" s="1158"/>
      <c r="I134" s="1158"/>
      <c r="J134" s="1158"/>
      <c r="K134" s="1158"/>
      <c r="L134" s="1158"/>
      <c r="M134" s="1158"/>
      <c r="N134" s="1159"/>
    </row>
    <row r="135" spans="1:14" ht="44.25" hidden="1" customHeight="1">
      <c r="A135" s="89" t="s">
        <v>107</v>
      </c>
      <c r="B135" s="317" t="s">
        <v>148</v>
      </c>
      <c r="C135" s="317" t="s">
        <v>149</v>
      </c>
      <c r="D135" s="317" t="s">
        <v>150</v>
      </c>
      <c r="E135" s="317" t="s">
        <v>151</v>
      </c>
      <c r="F135" s="317" t="s">
        <v>172</v>
      </c>
      <c r="G135" s="317" t="s">
        <v>153</v>
      </c>
      <c r="H135" s="317" t="s">
        <v>173</v>
      </c>
      <c r="I135" s="317" t="s">
        <v>174</v>
      </c>
      <c r="J135" s="327" t="s">
        <v>175</v>
      </c>
      <c r="K135" s="317" t="s">
        <v>157</v>
      </c>
      <c r="L135" s="317" t="s">
        <v>158</v>
      </c>
      <c r="M135" s="317" t="s">
        <v>159</v>
      </c>
      <c r="N135" s="318" t="s">
        <v>160</v>
      </c>
    </row>
    <row r="136" spans="1:14" ht="16.5" hidden="1" customHeight="1">
      <c r="A136" s="75" t="s">
        <v>138</v>
      </c>
      <c r="B136" s="76"/>
      <c r="C136" s="76"/>
      <c r="D136" s="76"/>
      <c r="E136" s="76"/>
      <c r="F136" s="76"/>
      <c r="G136" s="76"/>
      <c r="H136" s="76"/>
      <c r="I136" s="76"/>
      <c r="J136" s="76" t="e">
        <f>I136/H136</f>
        <v>#DIV/0!</v>
      </c>
      <c r="K136" s="76"/>
      <c r="L136" s="76"/>
      <c r="M136" s="76" t="e">
        <f>L136/K136</f>
        <v>#DIV/0!</v>
      </c>
      <c r="N136" s="77"/>
    </row>
    <row r="137" spans="1:14" ht="16.5" hidden="1" customHeight="1">
      <c r="A137" s="75" t="s">
        <v>139</v>
      </c>
      <c r="B137" s="76"/>
      <c r="C137" s="76"/>
      <c r="D137" s="76"/>
      <c r="E137" s="76"/>
      <c r="F137" s="76"/>
      <c r="G137" s="76"/>
      <c r="H137" s="76"/>
      <c r="I137" s="76"/>
      <c r="J137" s="76" t="e">
        <f t="shared" ref="J137:J141" si="11">I137/H137</f>
        <v>#DIV/0!</v>
      </c>
      <c r="K137" s="76"/>
      <c r="L137" s="76"/>
      <c r="M137" s="76" t="e">
        <f t="shared" ref="M137:M141" si="12">L137/K137</f>
        <v>#DIV/0!</v>
      </c>
      <c r="N137" s="77"/>
    </row>
    <row r="138" spans="1:14" ht="16.5" hidden="1" customHeight="1">
      <c r="A138" s="75" t="s">
        <v>140</v>
      </c>
      <c r="B138" s="76"/>
      <c r="C138" s="76"/>
      <c r="D138" s="76"/>
      <c r="E138" s="76"/>
      <c r="F138" s="76"/>
      <c r="G138" s="76"/>
      <c r="H138" s="76"/>
      <c r="I138" s="76"/>
      <c r="J138" s="76" t="e">
        <f t="shared" si="11"/>
        <v>#DIV/0!</v>
      </c>
      <c r="K138" s="76"/>
      <c r="L138" s="76"/>
      <c r="M138" s="76" t="e">
        <f t="shared" si="12"/>
        <v>#DIV/0!</v>
      </c>
      <c r="N138" s="77"/>
    </row>
    <row r="139" spans="1:14" ht="16.5" hidden="1" customHeight="1">
      <c r="A139" s="75" t="s">
        <v>141</v>
      </c>
      <c r="B139" s="76"/>
      <c r="C139" s="76"/>
      <c r="D139" s="76"/>
      <c r="E139" s="76"/>
      <c r="F139" s="76"/>
      <c r="G139" s="76"/>
      <c r="H139" s="76"/>
      <c r="I139" s="76"/>
      <c r="J139" s="76" t="e">
        <f t="shared" si="11"/>
        <v>#DIV/0!</v>
      </c>
      <c r="K139" s="76"/>
      <c r="L139" s="76"/>
      <c r="M139" s="76" t="e">
        <f t="shared" si="12"/>
        <v>#DIV/0!</v>
      </c>
      <c r="N139" s="77"/>
    </row>
    <row r="140" spans="1:14" ht="16.5" hidden="1" customHeight="1">
      <c r="A140" s="75" t="s">
        <v>142</v>
      </c>
      <c r="B140" s="76"/>
      <c r="C140" s="76"/>
      <c r="D140" s="76"/>
      <c r="E140" s="76"/>
      <c r="F140" s="76"/>
      <c r="G140" s="76"/>
      <c r="H140" s="76"/>
      <c r="I140" s="76"/>
      <c r="J140" s="76" t="e">
        <f t="shared" si="11"/>
        <v>#DIV/0!</v>
      </c>
      <c r="K140" s="76"/>
      <c r="L140" s="76"/>
      <c r="M140" s="76" t="e">
        <f t="shared" si="12"/>
        <v>#DIV/0!</v>
      </c>
      <c r="N140" s="77"/>
    </row>
    <row r="141" spans="1:14" ht="16.5" hidden="1" customHeight="1">
      <c r="A141" s="75" t="s">
        <v>143</v>
      </c>
      <c r="B141" s="76"/>
      <c r="C141" s="76"/>
      <c r="D141" s="76"/>
      <c r="E141" s="76"/>
      <c r="F141" s="76"/>
      <c r="G141" s="76"/>
      <c r="H141" s="76"/>
      <c r="I141" s="76"/>
      <c r="J141" s="76" t="e">
        <f t="shared" si="11"/>
        <v>#DIV/0!</v>
      </c>
      <c r="K141" s="76"/>
      <c r="L141" s="76"/>
      <c r="M141" s="76" t="e">
        <f t="shared" si="12"/>
        <v>#DIV/0!</v>
      </c>
      <c r="N141" s="77"/>
    </row>
    <row r="142" spans="1:14" hidden="1">
      <c r="A142" s="75" t="s">
        <v>131</v>
      </c>
      <c r="B142" s="76"/>
      <c r="C142" s="76"/>
      <c r="D142" s="76"/>
      <c r="E142" s="76"/>
      <c r="F142" s="76"/>
      <c r="G142" s="76"/>
      <c r="H142" s="76"/>
      <c r="I142" s="76"/>
      <c r="J142" s="76" t="e">
        <f>I142/H142</f>
        <v>#DIV/0!</v>
      </c>
      <c r="K142" s="76"/>
      <c r="L142" s="76"/>
      <c r="M142" s="76" t="e">
        <f>L142/K142</f>
        <v>#DIV/0!</v>
      </c>
      <c r="N142" s="77"/>
    </row>
    <row r="143" spans="1:14" hidden="1">
      <c r="A143" s="75" t="s">
        <v>132</v>
      </c>
      <c r="B143" s="76"/>
      <c r="C143" s="76"/>
      <c r="D143" s="76"/>
      <c r="E143" s="76"/>
      <c r="F143" s="76"/>
      <c r="G143" s="76"/>
      <c r="H143" s="76"/>
      <c r="I143" s="76"/>
      <c r="J143" s="76" t="e">
        <f t="shared" ref="J143:J147" si="13">I143/H143</f>
        <v>#DIV/0!</v>
      </c>
      <c r="K143" s="76"/>
      <c r="L143" s="76"/>
      <c r="M143" s="76" t="e">
        <f t="shared" ref="M143:M147" si="14">L143/K143</f>
        <v>#DIV/0!</v>
      </c>
      <c r="N143" s="77"/>
    </row>
    <row r="144" spans="1:14" hidden="1">
      <c r="A144" s="75" t="s">
        <v>133</v>
      </c>
      <c r="B144" s="76"/>
      <c r="C144" s="76"/>
      <c r="D144" s="76"/>
      <c r="E144" s="76"/>
      <c r="F144" s="76"/>
      <c r="G144" s="76"/>
      <c r="H144" s="76"/>
      <c r="I144" s="76"/>
      <c r="J144" s="76" t="e">
        <f t="shared" si="13"/>
        <v>#DIV/0!</v>
      </c>
      <c r="K144" s="76"/>
      <c r="L144" s="76"/>
      <c r="M144" s="76" t="e">
        <f t="shared" si="14"/>
        <v>#DIV/0!</v>
      </c>
      <c r="N144" s="77"/>
    </row>
    <row r="145" spans="1:14" hidden="1">
      <c r="A145" s="75" t="s">
        <v>134</v>
      </c>
      <c r="B145" s="76"/>
      <c r="C145" s="76"/>
      <c r="D145" s="76"/>
      <c r="E145" s="76"/>
      <c r="F145" s="76"/>
      <c r="G145" s="76"/>
      <c r="H145" s="76"/>
      <c r="I145" s="76"/>
      <c r="J145" s="76" t="e">
        <f t="shared" si="13"/>
        <v>#DIV/0!</v>
      </c>
      <c r="K145" s="76"/>
      <c r="L145" s="76"/>
      <c r="M145" s="76" t="e">
        <f t="shared" si="14"/>
        <v>#DIV/0!</v>
      </c>
      <c r="N145" s="77"/>
    </row>
    <row r="146" spans="1:14" hidden="1">
      <c r="A146" s="75" t="s">
        <v>135</v>
      </c>
      <c r="B146" s="76"/>
      <c r="C146" s="76"/>
      <c r="D146" s="76"/>
      <c r="E146" s="76"/>
      <c r="F146" s="76"/>
      <c r="G146" s="76"/>
      <c r="H146" s="76"/>
      <c r="I146" s="76"/>
      <c r="J146" s="76" t="e">
        <f t="shared" si="13"/>
        <v>#DIV/0!</v>
      </c>
      <c r="K146" s="76"/>
      <c r="L146" s="76"/>
      <c r="M146" s="76" t="e">
        <f t="shared" si="14"/>
        <v>#DIV/0!</v>
      </c>
      <c r="N146" s="77"/>
    </row>
    <row r="147" spans="1:14" ht="15.75" hidden="1" thickBot="1">
      <c r="A147" s="78" t="s">
        <v>136</v>
      </c>
      <c r="B147" s="79"/>
      <c r="C147" s="79"/>
      <c r="D147" s="79"/>
      <c r="E147" s="79"/>
      <c r="F147" s="79"/>
      <c r="G147" s="79"/>
      <c r="H147" s="79"/>
      <c r="I147" s="79"/>
      <c r="J147" s="79" t="e">
        <f t="shared" si="13"/>
        <v>#DIV/0!</v>
      </c>
      <c r="K147" s="79"/>
      <c r="L147" s="79"/>
      <c r="M147" s="79" t="e">
        <f t="shared" si="14"/>
        <v>#DIV/0!</v>
      </c>
      <c r="N147" s="80"/>
    </row>
    <row r="148" spans="1:14" ht="15.75" hidden="1" thickBot="1"/>
    <row r="149" spans="1:14" ht="20.25" hidden="1">
      <c r="A149" s="1157" t="s">
        <v>176</v>
      </c>
      <c r="B149" s="1158"/>
      <c r="C149" s="1158"/>
      <c r="D149" s="1158"/>
      <c r="E149" s="1158"/>
      <c r="F149" s="1158"/>
      <c r="G149" s="1158"/>
      <c r="H149" s="1158"/>
      <c r="I149" s="1158"/>
      <c r="J149" s="1158"/>
      <c r="K149" s="1158"/>
      <c r="L149" s="1158"/>
      <c r="M149" s="1158"/>
      <c r="N149" s="1159"/>
    </row>
    <row r="150" spans="1:14" ht="44.25" hidden="1" customHeight="1">
      <c r="A150" s="89" t="s">
        <v>109</v>
      </c>
      <c r="B150" s="317" t="s">
        <v>148</v>
      </c>
      <c r="C150" s="317" t="s">
        <v>149</v>
      </c>
      <c r="D150" s="317" t="s">
        <v>150</v>
      </c>
      <c r="E150" s="317" t="s">
        <v>151</v>
      </c>
      <c r="F150" s="317" t="s">
        <v>177</v>
      </c>
      <c r="G150" s="317" t="s">
        <v>153</v>
      </c>
      <c r="H150" s="317" t="s">
        <v>178</v>
      </c>
      <c r="I150" s="317" t="s">
        <v>179</v>
      </c>
      <c r="J150" s="327" t="s">
        <v>180</v>
      </c>
      <c r="K150" s="317" t="s">
        <v>157</v>
      </c>
      <c r="L150" s="317" t="s">
        <v>158</v>
      </c>
      <c r="M150" s="317" t="s">
        <v>159</v>
      </c>
      <c r="N150" s="318" t="s">
        <v>160</v>
      </c>
    </row>
    <row r="151" spans="1:14" ht="16.5" hidden="1" customHeight="1">
      <c r="A151" s="75" t="s">
        <v>138</v>
      </c>
      <c r="B151" s="76"/>
      <c r="C151" s="76"/>
      <c r="D151" s="76"/>
      <c r="E151" s="76"/>
      <c r="F151" s="76"/>
      <c r="G151" s="76"/>
      <c r="H151" s="76"/>
      <c r="I151" s="76"/>
      <c r="J151" s="76" t="e">
        <f>I151/H151</f>
        <v>#DIV/0!</v>
      </c>
      <c r="K151" s="76"/>
      <c r="L151" s="76"/>
      <c r="M151" s="76" t="e">
        <f>L151/K151</f>
        <v>#DIV/0!</v>
      </c>
      <c r="N151" s="77"/>
    </row>
    <row r="152" spans="1:14" ht="16.5" hidden="1" customHeight="1">
      <c r="A152" s="75" t="s">
        <v>139</v>
      </c>
      <c r="B152" s="76"/>
      <c r="C152" s="76"/>
      <c r="D152" s="76"/>
      <c r="E152" s="76"/>
      <c r="F152" s="76"/>
      <c r="G152" s="76"/>
      <c r="H152" s="76"/>
      <c r="I152" s="76"/>
      <c r="J152" s="76" t="e">
        <f t="shared" ref="J152:J156" si="15">I152/H152</f>
        <v>#DIV/0!</v>
      </c>
      <c r="K152" s="76"/>
      <c r="L152" s="76"/>
      <c r="M152" s="76" t="e">
        <f t="shared" ref="M152:M156" si="16">L152/K152</f>
        <v>#DIV/0!</v>
      </c>
      <c r="N152" s="77"/>
    </row>
    <row r="153" spans="1:14" ht="16.5" hidden="1" customHeight="1">
      <c r="A153" s="75" t="s">
        <v>140</v>
      </c>
      <c r="B153" s="76"/>
      <c r="C153" s="76"/>
      <c r="D153" s="76"/>
      <c r="E153" s="76"/>
      <c r="F153" s="76"/>
      <c r="G153" s="76"/>
      <c r="H153" s="76"/>
      <c r="I153" s="76"/>
      <c r="J153" s="76" t="e">
        <f t="shared" si="15"/>
        <v>#DIV/0!</v>
      </c>
      <c r="K153" s="76"/>
      <c r="L153" s="76"/>
      <c r="M153" s="76" t="e">
        <f t="shared" si="16"/>
        <v>#DIV/0!</v>
      </c>
      <c r="N153" s="77"/>
    </row>
    <row r="154" spans="1:14" ht="16.5" hidden="1" customHeight="1">
      <c r="A154" s="75" t="s">
        <v>141</v>
      </c>
      <c r="B154" s="76"/>
      <c r="C154" s="76"/>
      <c r="D154" s="76"/>
      <c r="E154" s="76"/>
      <c r="F154" s="76"/>
      <c r="G154" s="76"/>
      <c r="H154" s="76"/>
      <c r="I154" s="76"/>
      <c r="J154" s="76" t="e">
        <f t="shared" si="15"/>
        <v>#DIV/0!</v>
      </c>
      <c r="K154" s="76"/>
      <c r="L154" s="76"/>
      <c r="M154" s="76" t="e">
        <f t="shared" si="16"/>
        <v>#DIV/0!</v>
      </c>
      <c r="N154" s="77"/>
    </row>
    <row r="155" spans="1:14" ht="16.5" hidden="1" customHeight="1">
      <c r="A155" s="75" t="s">
        <v>142</v>
      </c>
      <c r="B155" s="76"/>
      <c r="C155" s="76"/>
      <c r="D155" s="76"/>
      <c r="E155" s="76"/>
      <c r="F155" s="76"/>
      <c r="G155" s="76"/>
      <c r="H155" s="76"/>
      <c r="I155" s="76"/>
      <c r="J155" s="76" t="e">
        <f t="shared" si="15"/>
        <v>#DIV/0!</v>
      </c>
      <c r="K155" s="76"/>
      <c r="L155" s="76"/>
      <c r="M155" s="76" t="e">
        <f t="shared" si="16"/>
        <v>#DIV/0!</v>
      </c>
      <c r="N155" s="77"/>
    </row>
    <row r="156" spans="1:14" ht="16.5" hidden="1" customHeight="1">
      <c r="A156" s="75" t="s">
        <v>143</v>
      </c>
      <c r="B156" s="76"/>
      <c r="C156" s="76"/>
      <c r="D156" s="76"/>
      <c r="E156" s="76"/>
      <c r="F156" s="76"/>
      <c r="G156" s="76"/>
      <c r="H156" s="76"/>
      <c r="I156" s="76"/>
      <c r="J156" s="76" t="e">
        <f t="shared" si="15"/>
        <v>#DIV/0!</v>
      </c>
      <c r="K156" s="76"/>
      <c r="L156" s="76"/>
      <c r="M156" s="76" t="e">
        <f t="shared" si="16"/>
        <v>#DIV/0!</v>
      </c>
      <c r="N156" s="77"/>
    </row>
    <row r="157" spans="1:14" hidden="1">
      <c r="A157" s="75" t="s">
        <v>131</v>
      </c>
      <c r="B157" s="76"/>
      <c r="C157" s="76"/>
      <c r="D157" s="76"/>
      <c r="E157" s="76"/>
      <c r="F157" s="76"/>
      <c r="G157" s="76"/>
      <c r="H157" s="76"/>
      <c r="I157" s="76"/>
      <c r="J157" s="76" t="e">
        <f>I157/H157</f>
        <v>#DIV/0!</v>
      </c>
      <c r="K157" s="76"/>
      <c r="L157" s="76"/>
      <c r="M157" s="76" t="e">
        <f>L157/K157</f>
        <v>#DIV/0!</v>
      </c>
      <c r="N157" s="77"/>
    </row>
    <row r="158" spans="1:14" hidden="1">
      <c r="A158" s="75" t="s">
        <v>132</v>
      </c>
      <c r="B158" s="76"/>
      <c r="C158" s="76"/>
      <c r="D158" s="76"/>
      <c r="E158" s="76"/>
      <c r="F158" s="76"/>
      <c r="G158" s="76"/>
      <c r="H158" s="76"/>
      <c r="I158" s="76"/>
      <c r="J158" s="76" t="e">
        <f t="shared" ref="J158:J162" si="17">I158/H158</f>
        <v>#DIV/0!</v>
      </c>
      <c r="K158" s="76"/>
      <c r="L158" s="76"/>
      <c r="M158" s="76" t="e">
        <f t="shared" ref="M158:M162" si="18">L158/K158</f>
        <v>#DIV/0!</v>
      </c>
      <c r="N158" s="77"/>
    </row>
    <row r="159" spans="1:14" hidden="1">
      <c r="A159" s="75" t="s">
        <v>133</v>
      </c>
      <c r="B159" s="76"/>
      <c r="C159" s="76"/>
      <c r="D159" s="76"/>
      <c r="E159" s="76"/>
      <c r="F159" s="76"/>
      <c r="G159" s="76"/>
      <c r="H159" s="76"/>
      <c r="I159" s="76"/>
      <c r="J159" s="76" t="e">
        <f t="shared" si="17"/>
        <v>#DIV/0!</v>
      </c>
      <c r="K159" s="76"/>
      <c r="L159" s="76"/>
      <c r="M159" s="76" t="e">
        <f t="shared" si="18"/>
        <v>#DIV/0!</v>
      </c>
      <c r="N159" s="77"/>
    </row>
    <row r="160" spans="1:14" hidden="1">
      <c r="A160" s="75" t="s">
        <v>134</v>
      </c>
      <c r="B160" s="76"/>
      <c r="C160" s="76"/>
      <c r="D160" s="76"/>
      <c r="E160" s="76"/>
      <c r="F160" s="76"/>
      <c r="G160" s="76"/>
      <c r="H160" s="76"/>
      <c r="I160" s="76"/>
      <c r="J160" s="76" t="e">
        <f t="shared" si="17"/>
        <v>#DIV/0!</v>
      </c>
      <c r="K160" s="76"/>
      <c r="L160" s="76"/>
      <c r="M160" s="76" t="e">
        <f t="shared" si="18"/>
        <v>#DIV/0!</v>
      </c>
      <c r="N160" s="77"/>
    </row>
    <row r="161" spans="1:14" hidden="1">
      <c r="A161" s="75" t="s">
        <v>135</v>
      </c>
      <c r="B161" s="76"/>
      <c r="C161" s="76"/>
      <c r="D161" s="76"/>
      <c r="E161" s="76"/>
      <c r="F161" s="76"/>
      <c r="G161" s="76"/>
      <c r="H161" s="76"/>
      <c r="I161" s="76"/>
      <c r="J161" s="76" t="e">
        <f t="shared" si="17"/>
        <v>#DIV/0!</v>
      </c>
      <c r="K161" s="76"/>
      <c r="L161" s="76"/>
      <c r="M161" s="76" t="e">
        <f t="shared" si="18"/>
        <v>#DIV/0!</v>
      </c>
      <c r="N161" s="77"/>
    </row>
    <row r="162" spans="1:14" ht="15.75" hidden="1" thickBot="1">
      <c r="A162" s="78" t="s">
        <v>136</v>
      </c>
      <c r="B162" s="79"/>
      <c r="C162" s="79"/>
      <c r="D162" s="79"/>
      <c r="E162" s="79"/>
      <c r="F162" s="79"/>
      <c r="G162" s="79"/>
      <c r="H162" s="79"/>
      <c r="I162" s="79"/>
      <c r="J162" s="79" t="e">
        <f t="shared" si="17"/>
        <v>#DIV/0!</v>
      </c>
      <c r="K162" s="79"/>
      <c r="L162" s="79"/>
      <c r="M162" s="79" t="e">
        <f t="shared" si="18"/>
        <v>#DIV/0!</v>
      </c>
      <c r="N162" s="80"/>
    </row>
    <row r="164" spans="1:14" ht="15.75" thickBot="1"/>
    <row r="165" spans="1:14" ht="26.25" customHeight="1">
      <c r="A165" s="1157" t="s">
        <v>181</v>
      </c>
      <c r="B165" s="1158"/>
      <c r="C165" s="1158"/>
      <c r="D165" s="1158"/>
      <c r="E165" s="1158"/>
      <c r="F165" s="1158"/>
      <c r="G165" s="1159"/>
    </row>
    <row r="166" spans="1:14" ht="39" thickBot="1">
      <c r="A166" s="89" t="s">
        <v>85</v>
      </c>
      <c r="B166" s="328" t="s">
        <v>148</v>
      </c>
      <c r="C166" s="328" t="s">
        <v>149</v>
      </c>
      <c r="D166" s="328" t="s">
        <v>182</v>
      </c>
      <c r="E166" s="328" t="s">
        <v>183</v>
      </c>
      <c r="F166" s="328" t="s">
        <v>184</v>
      </c>
      <c r="G166" s="329" t="s">
        <v>185</v>
      </c>
    </row>
    <row r="167" spans="1:14" s="208" customFormat="1" ht="20.25" customHeight="1">
      <c r="A167" s="1136" t="s">
        <v>131</v>
      </c>
      <c r="B167" s="330" t="s">
        <v>370</v>
      </c>
      <c r="C167" s="330" t="s">
        <v>376</v>
      </c>
      <c r="D167" s="331" t="s">
        <v>379</v>
      </c>
      <c r="E167" s="332">
        <v>1900000000</v>
      </c>
      <c r="F167" s="333">
        <v>0</v>
      </c>
      <c r="G167" s="334" t="s">
        <v>380</v>
      </c>
      <c r="H167" s="269" t="s">
        <v>378</v>
      </c>
    </row>
    <row r="168" spans="1:14" s="208" customFormat="1" ht="20.25" customHeight="1">
      <c r="A168" s="1137"/>
      <c r="B168" s="1139" t="s">
        <v>371</v>
      </c>
      <c r="C168" s="1139" t="s">
        <v>377</v>
      </c>
      <c r="D168" s="335" t="s">
        <v>381</v>
      </c>
      <c r="E168" s="336">
        <v>250000000</v>
      </c>
      <c r="F168" s="336">
        <v>0</v>
      </c>
      <c r="G168" s="337" t="s">
        <v>380</v>
      </c>
      <c r="H168" s="269" t="s">
        <v>378</v>
      </c>
    </row>
    <row r="169" spans="1:14" s="208" customFormat="1" ht="20.25" customHeight="1">
      <c r="A169" s="1138"/>
      <c r="B169" s="1140"/>
      <c r="C169" s="1140"/>
      <c r="D169" s="335" t="s">
        <v>382</v>
      </c>
      <c r="E169" s="336">
        <v>260000000</v>
      </c>
      <c r="F169" s="336">
        <v>0</v>
      </c>
      <c r="G169" s="337" t="s">
        <v>380</v>
      </c>
      <c r="H169" s="269" t="s">
        <v>378</v>
      </c>
    </row>
    <row r="170" spans="1:14" s="208" customFormat="1" ht="20.25" customHeight="1">
      <c r="A170" s="1136" t="s">
        <v>132</v>
      </c>
      <c r="B170" s="330" t="s">
        <v>370</v>
      </c>
      <c r="C170" s="330" t="s">
        <v>376</v>
      </c>
      <c r="D170" s="331" t="s">
        <v>379</v>
      </c>
      <c r="E170" s="332">
        <v>1900000000</v>
      </c>
      <c r="F170" s="333">
        <v>1101067</v>
      </c>
      <c r="G170" s="334" t="s">
        <v>386</v>
      </c>
      <c r="H170" s="269" t="s">
        <v>378</v>
      </c>
    </row>
    <row r="171" spans="1:14" s="208" customFormat="1" ht="20.25" customHeight="1">
      <c r="A171" s="1137"/>
      <c r="B171" s="1139" t="s">
        <v>371</v>
      </c>
      <c r="C171" s="1139" t="s">
        <v>377</v>
      </c>
      <c r="D171" s="335" t="s">
        <v>381</v>
      </c>
      <c r="E171" s="336">
        <v>250000000</v>
      </c>
      <c r="F171" s="336">
        <v>0</v>
      </c>
      <c r="G171" s="337" t="s">
        <v>380</v>
      </c>
      <c r="H171" s="269" t="s">
        <v>378</v>
      </c>
    </row>
    <row r="172" spans="1:14" s="208" customFormat="1" ht="20.25" customHeight="1">
      <c r="A172" s="1138"/>
      <c r="B172" s="1140"/>
      <c r="C172" s="1140"/>
      <c r="D172" s="335" t="s">
        <v>382</v>
      </c>
      <c r="E172" s="336">
        <v>260000000</v>
      </c>
      <c r="F172" s="336">
        <v>0</v>
      </c>
      <c r="G172" s="337" t="s">
        <v>380</v>
      </c>
      <c r="H172" s="269" t="s">
        <v>378</v>
      </c>
    </row>
    <row r="173" spans="1:14" s="208" customFormat="1" ht="20.25" customHeight="1">
      <c r="A173" s="1136" t="s">
        <v>133</v>
      </c>
      <c r="B173" s="330" t="s">
        <v>370</v>
      </c>
      <c r="C173" s="330" t="s">
        <v>376</v>
      </c>
      <c r="D173" s="331" t="s">
        <v>379</v>
      </c>
      <c r="E173" s="332">
        <v>1900000000</v>
      </c>
      <c r="F173" s="333">
        <v>182116899</v>
      </c>
      <c r="G173" s="334"/>
      <c r="H173" s="269" t="s">
        <v>378</v>
      </c>
    </row>
    <row r="174" spans="1:14" s="208" customFormat="1" ht="20.25" customHeight="1">
      <c r="A174" s="1137"/>
      <c r="B174" s="1139" t="s">
        <v>371</v>
      </c>
      <c r="C174" s="1139" t="s">
        <v>377</v>
      </c>
      <c r="D174" s="335" t="s">
        <v>381</v>
      </c>
      <c r="E174" s="336">
        <v>250000000</v>
      </c>
      <c r="F174" s="336">
        <v>16502000</v>
      </c>
      <c r="G174" s="337"/>
      <c r="H174" s="269" t="s">
        <v>378</v>
      </c>
    </row>
    <row r="175" spans="1:14" s="208" customFormat="1" ht="20.25" customHeight="1">
      <c r="A175" s="1138"/>
      <c r="B175" s="1140"/>
      <c r="C175" s="1140"/>
      <c r="D175" s="335" t="s">
        <v>382</v>
      </c>
      <c r="E175" s="336">
        <v>260000000</v>
      </c>
      <c r="F175" s="336">
        <v>15782600</v>
      </c>
      <c r="G175" s="337"/>
      <c r="H175" s="269" t="s">
        <v>378</v>
      </c>
    </row>
    <row r="176" spans="1:14" s="208" customFormat="1" ht="20.25" customHeight="1">
      <c r="A176" s="1136" t="s">
        <v>134</v>
      </c>
      <c r="B176" s="330" t="s">
        <v>370</v>
      </c>
      <c r="C176" s="330" t="s">
        <v>376</v>
      </c>
      <c r="D176" s="331" t="s">
        <v>379</v>
      </c>
      <c r="E176" s="332">
        <v>1900000000</v>
      </c>
      <c r="F176" s="333">
        <v>430958432</v>
      </c>
      <c r="G176" s="334"/>
      <c r="H176" s="269" t="s">
        <v>378</v>
      </c>
    </row>
    <row r="177" spans="1:14" s="208" customFormat="1" ht="20.25" customHeight="1">
      <c r="A177" s="1137"/>
      <c r="B177" s="1139" t="s">
        <v>371</v>
      </c>
      <c r="C177" s="1139" t="s">
        <v>377</v>
      </c>
      <c r="D177" s="335" t="s">
        <v>381</v>
      </c>
      <c r="E177" s="336">
        <v>250000000</v>
      </c>
      <c r="F177" s="336">
        <v>45152966</v>
      </c>
      <c r="G177" s="337"/>
      <c r="H177" s="269" t="s">
        <v>378</v>
      </c>
    </row>
    <row r="178" spans="1:14" s="208" customFormat="1" ht="20.25" customHeight="1">
      <c r="A178" s="1138"/>
      <c r="B178" s="1140"/>
      <c r="C178" s="1140"/>
      <c r="D178" s="335" t="s">
        <v>382</v>
      </c>
      <c r="E178" s="336">
        <v>260000000</v>
      </c>
      <c r="F178" s="336">
        <v>65071000</v>
      </c>
      <c r="G178" s="337"/>
      <c r="H178" s="269" t="s">
        <v>378</v>
      </c>
    </row>
    <row r="179" spans="1:14" s="208" customFormat="1" ht="20.25" customHeight="1">
      <c r="A179" s="1136" t="s">
        <v>135</v>
      </c>
      <c r="B179" s="330" t="s">
        <v>370</v>
      </c>
      <c r="C179" s="330" t="s">
        <v>376</v>
      </c>
      <c r="D179" s="331" t="s">
        <v>379</v>
      </c>
      <c r="E179" s="338">
        <f>+[4]INVERSIÓN!Q11</f>
        <v>1907236000</v>
      </c>
      <c r="F179" s="339">
        <v>822891599</v>
      </c>
      <c r="G179" s="334"/>
      <c r="H179" s="269" t="s">
        <v>378</v>
      </c>
      <c r="N179" s="270"/>
    </row>
    <row r="180" spans="1:14" s="208" customFormat="1" ht="20.25" customHeight="1">
      <c r="A180" s="1137"/>
      <c r="B180" s="1139" t="s">
        <v>371</v>
      </c>
      <c r="C180" s="1139" t="s">
        <v>377</v>
      </c>
      <c r="D180" s="335" t="s">
        <v>381</v>
      </c>
      <c r="E180" s="339">
        <f>+[4]INVERSIÓN!Q29</f>
        <v>250000000</v>
      </c>
      <c r="F180" s="339">
        <v>123516133</v>
      </c>
      <c r="G180" s="337"/>
      <c r="H180" s="269" t="s">
        <v>378</v>
      </c>
    </row>
    <row r="181" spans="1:14" s="208" customFormat="1" ht="20.25" customHeight="1">
      <c r="A181" s="1138"/>
      <c r="B181" s="1140"/>
      <c r="C181" s="1140"/>
      <c r="D181" s="335" t="s">
        <v>382</v>
      </c>
      <c r="E181" s="339">
        <f>+[4]INVERSIÓN!Q23</f>
        <v>252764000</v>
      </c>
      <c r="F181" s="339">
        <v>118647775</v>
      </c>
      <c r="G181" s="337"/>
      <c r="H181" s="269" t="s">
        <v>378</v>
      </c>
    </row>
    <row r="182" spans="1:14" s="208" customFormat="1" ht="20.25" customHeight="1">
      <c r="A182" s="1131" t="s">
        <v>136</v>
      </c>
      <c r="B182" s="340" t="s">
        <v>370</v>
      </c>
      <c r="C182" s="340" t="s">
        <v>376</v>
      </c>
      <c r="D182" s="340" t="s">
        <v>379</v>
      </c>
      <c r="E182" s="333">
        <v>1908587000</v>
      </c>
      <c r="F182" s="333">
        <v>1307435433</v>
      </c>
      <c r="G182" s="341"/>
      <c r="H182" s="269" t="s">
        <v>378</v>
      </c>
    </row>
    <row r="183" spans="1:14" s="208" customFormat="1" ht="20.25" customHeight="1">
      <c r="A183" s="1132"/>
      <c r="B183" s="1134" t="s">
        <v>371</v>
      </c>
      <c r="C183" s="1134" t="s">
        <v>377</v>
      </c>
      <c r="D183" s="342" t="s">
        <v>381</v>
      </c>
      <c r="E183" s="336">
        <v>250000000</v>
      </c>
      <c r="F183" s="336">
        <v>187257133</v>
      </c>
      <c r="G183" s="343"/>
      <c r="H183" s="269" t="s">
        <v>378</v>
      </c>
    </row>
    <row r="184" spans="1:14" s="208" customFormat="1" ht="20.25" customHeight="1" thickBot="1">
      <c r="A184" s="1133"/>
      <c r="B184" s="1135"/>
      <c r="C184" s="1135"/>
      <c r="D184" s="344" t="s">
        <v>382</v>
      </c>
      <c r="E184" s="345">
        <v>251413000</v>
      </c>
      <c r="F184" s="345">
        <v>179830775</v>
      </c>
      <c r="G184" s="346"/>
      <c r="H184" s="269" t="s">
        <v>378</v>
      </c>
    </row>
    <row r="186" spans="1:14" ht="20.25">
      <c r="A186" s="1153" t="s">
        <v>186</v>
      </c>
      <c r="B186" s="1154"/>
      <c r="C186" s="1154"/>
      <c r="D186" s="1154"/>
      <c r="E186" s="1154"/>
      <c r="F186" s="1154"/>
      <c r="G186" s="1155"/>
    </row>
    <row r="187" spans="1:14" ht="39" thickBot="1">
      <c r="A187" s="89" t="s">
        <v>86</v>
      </c>
      <c r="B187" s="328" t="s">
        <v>148</v>
      </c>
      <c r="C187" s="328" t="s">
        <v>149</v>
      </c>
      <c r="D187" s="328" t="s">
        <v>182</v>
      </c>
      <c r="E187" s="328" t="s">
        <v>187</v>
      </c>
      <c r="F187" s="328" t="s">
        <v>188</v>
      </c>
      <c r="G187" s="329" t="s">
        <v>185</v>
      </c>
    </row>
    <row r="188" spans="1:14" s="208" customFormat="1" ht="20.25" customHeight="1">
      <c r="A188" s="1136" t="s">
        <v>138</v>
      </c>
      <c r="B188" s="330" t="s">
        <v>370</v>
      </c>
      <c r="C188" s="330" t="s">
        <v>376</v>
      </c>
      <c r="D188" s="331" t="s">
        <v>379</v>
      </c>
      <c r="E188" s="528">
        <f>+INVERSIÓN!V11</f>
        <v>3710180000</v>
      </c>
      <c r="F188" s="333">
        <v>0</v>
      </c>
      <c r="G188" s="334"/>
      <c r="H188" s="269" t="s">
        <v>378</v>
      </c>
    </row>
    <row r="189" spans="1:14" s="208" customFormat="1" ht="20.25" customHeight="1">
      <c r="A189" s="1137"/>
      <c r="B189" s="1139" t="s">
        <v>371</v>
      </c>
      <c r="C189" s="1139" t="s">
        <v>377</v>
      </c>
      <c r="D189" s="335" t="s">
        <v>381</v>
      </c>
      <c r="E189" s="529">
        <f>+INVERSIÓN!V29</f>
        <v>390000000</v>
      </c>
      <c r="F189" s="336">
        <v>0</v>
      </c>
      <c r="G189" s="337"/>
      <c r="H189" s="269" t="s">
        <v>378</v>
      </c>
    </row>
    <row r="190" spans="1:14" s="208" customFormat="1" ht="20.25" customHeight="1">
      <c r="A190" s="1138"/>
      <c r="B190" s="1140"/>
      <c r="C190" s="1140"/>
      <c r="D190" s="335" t="s">
        <v>382</v>
      </c>
      <c r="E190" s="529">
        <f>+INVERSIÓN!V23</f>
        <v>464056000</v>
      </c>
      <c r="F190" s="336">
        <v>0</v>
      </c>
      <c r="G190" s="337"/>
      <c r="H190" s="269" t="s">
        <v>378</v>
      </c>
    </row>
    <row r="191" spans="1:14" s="628" customFormat="1" ht="20.25" customHeight="1">
      <c r="A191" s="1141" t="s">
        <v>139</v>
      </c>
      <c r="B191" s="625" t="s">
        <v>370</v>
      </c>
      <c r="C191" s="625" t="s">
        <v>376</v>
      </c>
      <c r="D191" s="629" t="s">
        <v>379</v>
      </c>
      <c r="E191" s="339">
        <v>3734626000</v>
      </c>
      <c r="F191" s="339">
        <v>0</v>
      </c>
      <c r="G191" s="630"/>
      <c r="H191" s="631" t="s">
        <v>378</v>
      </c>
    </row>
    <row r="192" spans="1:14" s="628" customFormat="1" ht="20.25" customHeight="1">
      <c r="A192" s="1142"/>
      <c r="B192" s="1144" t="s">
        <v>371</v>
      </c>
      <c r="C192" s="1144" t="s">
        <v>377</v>
      </c>
      <c r="D192" s="629" t="s">
        <v>381</v>
      </c>
      <c r="E192" s="339">
        <v>390000000</v>
      </c>
      <c r="F192" s="339">
        <v>0</v>
      </c>
      <c r="G192" s="630"/>
      <c r="H192" s="631" t="s">
        <v>378</v>
      </c>
    </row>
    <row r="193" spans="1:14" s="628" customFormat="1" ht="20.25" customHeight="1">
      <c r="A193" s="1143"/>
      <c r="B193" s="1145"/>
      <c r="C193" s="1145"/>
      <c r="D193" s="629" t="s">
        <v>382</v>
      </c>
      <c r="E193" s="339">
        <v>439610000</v>
      </c>
      <c r="F193" s="339">
        <v>0</v>
      </c>
      <c r="G193" s="630"/>
      <c r="H193" s="631" t="s">
        <v>378</v>
      </c>
    </row>
    <row r="194" spans="1:14" s="208" customFormat="1" ht="20.25" customHeight="1">
      <c r="A194" s="1148" t="s">
        <v>140</v>
      </c>
      <c r="B194" s="639" t="s">
        <v>370</v>
      </c>
      <c r="C194" s="639" t="s">
        <v>376</v>
      </c>
      <c r="D194" s="645" t="s">
        <v>379</v>
      </c>
      <c r="E194" s="646">
        <f>+INVERSIÓN!Z11</f>
        <v>3734626000</v>
      </c>
      <c r="F194" s="646">
        <v>80812869</v>
      </c>
      <c r="G194" s="647"/>
      <c r="H194" s="269" t="s">
        <v>378</v>
      </c>
    </row>
    <row r="195" spans="1:14" s="208" customFormat="1" ht="20.25" customHeight="1">
      <c r="A195" s="1149"/>
      <c r="B195" s="1151" t="s">
        <v>371</v>
      </c>
      <c r="C195" s="1151" t="s">
        <v>377</v>
      </c>
      <c r="D195" s="645" t="s">
        <v>381</v>
      </c>
      <c r="E195" s="646">
        <f>+INVERSIÓN!Z29</f>
        <v>390000000</v>
      </c>
      <c r="F195" s="646">
        <v>12052966</v>
      </c>
      <c r="G195" s="647"/>
      <c r="H195" s="269" t="s">
        <v>378</v>
      </c>
    </row>
    <row r="196" spans="1:14" s="208" customFormat="1" ht="20.25" customHeight="1">
      <c r="A196" s="1150"/>
      <c r="B196" s="1152"/>
      <c r="C196" s="1152"/>
      <c r="D196" s="645" t="s">
        <v>382</v>
      </c>
      <c r="E196" s="646">
        <f>+INVERSIÓN!Z23</f>
        <v>439610000</v>
      </c>
      <c r="F196" s="646">
        <v>12276200</v>
      </c>
      <c r="G196" s="647"/>
      <c r="H196" s="269" t="s">
        <v>378</v>
      </c>
    </row>
    <row r="197" spans="1:14" s="208" customFormat="1" ht="20.25" hidden="1" customHeight="1">
      <c r="A197" s="1136" t="s">
        <v>141</v>
      </c>
      <c r="B197" s="330" t="s">
        <v>370</v>
      </c>
      <c r="C197" s="330" t="s">
        <v>376</v>
      </c>
      <c r="D197" s="331" t="s">
        <v>379</v>
      </c>
      <c r="E197" s="459" t="s">
        <v>378</v>
      </c>
      <c r="F197" s="333"/>
      <c r="G197" s="334"/>
      <c r="H197" s="269" t="s">
        <v>378</v>
      </c>
    </row>
    <row r="198" spans="1:14" s="208" customFormat="1" ht="20.25" hidden="1" customHeight="1">
      <c r="A198" s="1137"/>
      <c r="B198" s="1139" t="s">
        <v>371</v>
      </c>
      <c r="C198" s="1139" t="s">
        <v>377</v>
      </c>
      <c r="D198" s="335" t="s">
        <v>381</v>
      </c>
      <c r="E198" s="460" t="s">
        <v>378</v>
      </c>
      <c r="F198" s="336"/>
      <c r="G198" s="337"/>
      <c r="H198" s="269" t="s">
        <v>378</v>
      </c>
    </row>
    <row r="199" spans="1:14" s="208" customFormat="1" ht="20.25" hidden="1" customHeight="1">
      <c r="A199" s="1138"/>
      <c r="B199" s="1140"/>
      <c r="C199" s="1140"/>
      <c r="D199" s="335" t="s">
        <v>382</v>
      </c>
      <c r="E199" s="460" t="s">
        <v>378</v>
      </c>
      <c r="F199" s="336"/>
      <c r="G199" s="337"/>
      <c r="H199" s="269" t="s">
        <v>378</v>
      </c>
    </row>
    <row r="200" spans="1:14" s="208" customFormat="1" ht="20.25" hidden="1" customHeight="1">
      <c r="A200" s="1136" t="s">
        <v>142</v>
      </c>
      <c r="B200" s="330" t="s">
        <v>370</v>
      </c>
      <c r="C200" s="330" t="s">
        <v>376</v>
      </c>
      <c r="D200" s="331" t="s">
        <v>379</v>
      </c>
      <c r="E200" s="461" t="s">
        <v>378</v>
      </c>
      <c r="F200" s="339"/>
      <c r="G200" s="334"/>
      <c r="H200" s="269" t="s">
        <v>378</v>
      </c>
      <c r="N200" s="270"/>
    </row>
    <row r="201" spans="1:14" s="208" customFormat="1" ht="20.25" hidden="1" customHeight="1">
      <c r="A201" s="1137"/>
      <c r="B201" s="1139" t="s">
        <v>371</v>
      </c>
      <c r="C201" s="1139" t="s">
        <v>377</v>
      </c>
      <c r="D201" s="335" t="s">
        <v>381</v>
      </c>
      <c r="E201" s="461" t="s">
        <v>378</v>
      </c>
      <c r="F201" s="339"/>
      <c r="G201" s="337"/>
      <c r="H201" s="269" t="s">
        <v>378</v>
      </c>
    </row>
    <row r="202" spans="1:14" s="208" customFormat="1" ht="20.25" hidden="1" customHeight="1">
      <c r="A202" s="1138"/>
      <c r="B202" s="1140"/>
      <c r="C202" s="1140"/>
      <c r="D202" s="335" t="s">
        <v>382</v>
      </c>
      <c r="E202" s="461" t="s">
        <v>378</v>
      </c>
      <c r="F202" s="339"/>
      <c r="G202" s="337"/>
      <c r="H202" s="269" t="s">
        <v>378</v>
      </c>
    </row>
    <row r="203" spans="1:14" s="208" customFormat="1" ht="20.25" hidden="1" customHeight="1">
      <c r="A203" s="1136" t="s">
        <v>143</v>
      </c>
      <c r="B203" s="330" t="s">
        <v>370</v>
      </c>
      <c r="C203" s="330" t="s">
        <v>376</v>
      </c>
      <c r="D203" s="331" t="s">
        <v>379</v>
      </c>
      <c r="E203" s="461" t="s">
        <v>378</v>
      </c>
      <c r="F203" s="339"/>
      <c r="G203" s="334"/>
      <c r="H203" s="269" t="s">
        <v>378</v>
      </c>
    </row>
    <row r="204" spans="1:14" s="208" customFormat="1" ht="20.25" hidden="1" customHeight="1">
      <c r="A204" s="1137"/>
      <c r="B204" s="1139" t="s">
        <v>371</v>
      </c>
      <c r="C204" s="1139" t="s">
        <v>377</v>
      </c>
      <c r="D204" s="335" t="s">
        <v>381</v>
      </c>
      <c r="E204" s="461" t="s">
        <v>378</v>
      </c>
      <c r="F204" s="339"/>
      <c r="G204" s="337"/>
      <c r="H204" s="269" t="s">
        <v>378</v>
      </c>
    </row>
    <row r="205" spans="1:14" s="208" customFormat="1" ht="20.25" hidden="1" customHeight="1">
      <c r="A205" s="1138"/>
      <c r="B205" s="1140"/>
      <c r="C205" s="1140"/>
      <c r="D205" s="335" t="s">
        <v>382</v>
      </c>
      <c r="E205" s="461" t="s">
        <v>378</v>
      </c>
      <c r="F205" s="339"/>
      <c r="G205" s="337"/>
      <c r="H205" s="269" t="s">
        <v>378</v>
      </c>
    </row>
    <row r="206" spans="1:14" s="208" customFormat="1" ht="20.25" hidden="1" customHeight="1">
      <c r="A206" s="1136" t="s">
        <v>131</v>
      </c>
      <c r="B206" s="330" t="s">
        <v>370</v>
      </c>
      <c r="C206" s="330" t="s">
        <v>376</v>
      </c>
      <c r="D206" s="331" t="s">
        <v>379</v>
      </c>
      <c r="E206" s="459" t="s">
        <v>378</v>
      </c>
      <c r="F206" s="333"/>
      <c r="G206" s="334"/>
      <c r="H206" s="269" t="s">
        <v>378</v>
      </c>
    </row>
    <row r="207" spans="1:14" s="208" customFormat="1" ht="20.25" hidden="1" customHeight="1">
      <c r="A207" s="1137"/>
      <c r="B207" s="1139" t="s">
        <v>371</v>
      </c>
      <c r="C207" s="1139" t="s">
        <v>377</v>
      </c>
      <c r="D207" s="335" t="s">
        <v>381</v>
      </c>
      <c r="E207" s="460" t="s">
        <v>378</v>
      </c>
      <c r="F207" s="336"/>
      <c r="G207" s="337"/>
      <c r="H207" s="269" t="s">
        <v>378</v>
      </c>
    </row>
    <row r="208" spans="1:14" s="208" customFormat="1" ht="20.25" hidden="1" customHeight="1">
      <c r="A208" s="1138"/>
      <c r="B208" s="1140"/>
      <c r="C208" s="1140"/>
      <c r="D208" s="335" t="s">
        <v>382</v>
      </c>
      <c r="E208" s="460" t="s">
        <v>378</v>
      </c>
      <c r="F208" s="336"/>
      <c r="G208" s="337"/>
      <c r="H208" s="269" t="s">
        <v>378</v>
      </c>
    </row>
    <row r="209" spans="1:14" s="208" customFormat="1" ht="20.25" hidden="1" customHeight="1">
      <c r="A209" s="1136" t="s">
        <v>132</v>
      </c>
      <c r="B209" s="330" t="s">
        <v>370</v>
      </c>
      <c r="C209" s="330" t="s">
        <v>376</v>
      </c>
      <c r="D209" s="331" t="s">
        <v>379</v>
      </c>
      <c r="E209" s="459" t="s">
        <v>378</v>
      </c>
      <c r="F209" s="333"/>
      <c r="G209" s="334"/>
      <c r="H209" s="269" t="s">
        <v>378</v>
      </c>
    </row>
    <row r="210" spans="1:14" s="208" customFormat="1" ht="20.25" hidden="1" customHeight="1">
      <c r="A210" s="1137"/>
      <c r="B210" s="1139" t="s">
        <v>371</v>
      </c>
      <c r="C210" s="1139" t="s">
        <v>377</v>
      </c>
      <c r="D210" s="335" t="s">
        <v>381</v>
      </c>
      <c r="E210" s="460" t="s">
        <v>378</v>
      </c>
      <c r="F210" s="336"/>
      <c r="G210" s="337"/>
      <c r="H210" s="269" t="s">
        <v>378</v>
      </c>
    </row>
    <row r="211" spans="1:14" s="208" customFormat="1" ht="20.25" hidden="1" customHeight="1">
      <c r="A211" s="1138"/>
      <c r="B211" s="1140"/>
      <c r="C211" s="1140"/>
      <c r="D211" s="335" t="s">
        <v>382</v>
      </c>
      <c r="E211" s="460" t="s">
        <v>378</v>
      </c>
      <c r="F211" s="336"/>
      <c r="G211" s="337"/>
      <c r="H211" s="269" t="s">
        <v>378</v>
      </c>
    </row>
    <row r="212" spans="1:14" s="208" customFormat="1" ht="20.25" hidden="1" customHeight="1">
      <c r="A212" s="1136" t="s">
        <v>133</v>
      </c>
      <c r="B212" s="330" t="s">
        <v>370</v>
      </c>
      <c r="C212" s="330" t="s">
        <v>376</v>
      </c>
      <c r="D212" s="331" t="s">
        <v>379</v>
      </c>
      <c r="E212" s="459" t="s">
        <v>378</v>
      </c>
      <c r="F212" s="333"/>
      <c r="G212" s="334"/>
      <c r="H212" s="269" t="s">
        <v>378</v>
      </c>
    </row>
    <row r="213" spans="1:14" s="208" customFormat="1" ht="20.25" hidden="1" customHeight="1">
      <c r="A213" s="1137"/>
      <c r="B213" s="1139" t="s">
        <v>371</v>
      </c>
      <c r="C213" s="1139" t="s">
        <v>377</v>
      </c>
      <c r="D213" s="335" t="s">
        <v>381</v>
      </c>
      <c r="E213" s="460" t="s">
        <v>378</v>
      </c>
      <c r="F213" s="336"/>
      <c r="G213" s="337"/>
      <c r="H213" s="269" t="s">
        <v>378</v>
      </c>
    </row>
    <row r="214" spans="1:14" s="208" customFormat="1" ht="20.25" hidden="1" customHeight="1">
      <c r="A214" s="1138"/>
      <c r="B214" s="1140"/>
      <c r="C214" s="1140"/>
      <c r="D214" s="335" t="s">
        <v>382</v>
      </c>
      <c r="E214" s="460" t="s">
        <v>378</v>
      </c>
      <c r="F214" s="336"/>
      <c r="G214" s="337"/>
      <c r="H214" s="269" t="s">
        <v>378</v>
      </c>
    </row>
    <row r="215" spans="1:14" s="208" customFormat="1" ht="20.25" hidden="1" customHeight="1">
      <c r="A215" s="1136" t="s">
        <v>134</v>
      </c>
      <c r="B215" s="330" t="s">
        <v>370</v>
      </c>
      <c r="C215" s="330" t="s">
        <v>376</v>
      </c>
      <c r="D215" s="331" t="s">
        <v>379</v>
      </c>
      <c r="E215" s="459" t="s">
        <v>378</v>
      </c>
      <c r="F215" s="333"/>
      <c r="G215" s="334"/>
      <c r="H215" s="269" t="s">
        <v>378</v>
      </c>
    </row>
    <row r="216" spans="1:14" s="208" customFormat="1" ht="20.25" hidden="1" customHeight="1">
      <c r="A216" s="1137"/>
      <c r="B216" s="1139" t="s">
        <v>371</v>
      </c>
      <c r="C216" s="1139" t="s">
        <v>377</v>
      </c>
      <c r="D216" s="335" t="s">
        <v>381</v>
      </c>
      <c r="E216" s="460" t="s">
        <v>378</v>
      </c>
      <c r="F216" s="336"/>
      <c r="G216" s="337"/>
      <c r="H216" s="269" t="s">
        <v>378</v>
      </c>
    </row>
    <row r="217" spans="1:14" s="208" customFormat="1" ht="20.25" hidden="1" customHeight="1">
      <c r="A217" s="1138"/>
      <c r="B217" s="1140"/>
      <c r="C217" s="1140"/>
      <c r="D217" s="335" t="s">
        <v>382</v>
      </c>
      <c r="E217" s="460" t="s">
        <v>378</v>
      </c>
      <c r="F217" s="336"/>
      <c r="G217" s="337"/>
      <c r="H217" s="269" t="s">
        <v>378</v>
      </c>
    </row>
    <row r="218" spans="1:14" s="208" customFormat="1" ht="20.25" hidden="1" customHeight="1">
      <c r="A218" s="1136" t="s">
        <v>135</v>
      </c>
      <c r="B218" s="330" t="s">
        <v>370</v>
      </c>
      <c r="C218" s="330" t="s">
        <v>376</v>
      </c>
      <c r="D218" s="331" t="s">
        <v>379</v>
      </c>
      <c r="E218" s="461" t="s">
        <v>378</v>
      </c>
      <c r="F218" s="339"/>
      <c r="G218" s="334"/>
      <c r="H218" s="269" t="s">
        <v>378</v>
      </c>
      <c r="N218" s="270"/>
    </row>
    <row r="219" spans="1:14" s="208" customFormat="1" ht="20.25" hidden="1" customHeight="1">
      <c r="A219" s="1137"/>
      <c r="B219" s="1139" t="s">
        <v>371</v>
      </c>
      <c r="C219" s="1139" t="s">
        <v>377</v>
      </c>
      <c r="D219" s="335" t="s">
        <v>381</v>
      </c>
      <c r="E219" s="461" t="s">
        <v>378</v>
      </c>
      <c r="F219" s="339"/>
      <c r="G219" s="337"/>
      <c r="H219" s="269" t="s">
        <v>378</v>
      </c>
    </row>
    <row r="220" spans="1:14" s="208" customFormat="1" ht="20.25" hidden="1" customHeight="1">
      <c r="A220" s="1138"/>
      <c r="B220" s="1140"/>
      <c r="C220" s="1140"/>
      <c r="D220" s="335" t="s">
        <v>382</v>
      </c>
      <c r="E220" s="461" t="s">
        <v>378</v>
      </c>
      <c r="F220" s="339"/>
      <c r="G220" s="337"/>
      <c r="H220" s="269" t="s">
        <v>378</v>
      </c>
    </row>
    <row r="221" spans="1:14" s="208" customFormat="1" ht="20.25" hidden="1" customHeight="1">
      <c r="A221" s="1131" t="s">
        <v>136</v>
      </c>
      <c r="B221" s="340" t="s">
        <v>370</v>
      </c>
      <c r="C221" s="340" t="s">
        <v>376</v>
      </c>
      <c r="D221" s="340" t="s">
        <v>379</v>
      </c>
      <c r="E221" s="459" t="s">
        <v>378</v>
      </c>
      <c r="F221" s="333"/>
      <c r="G221" s="341"/>
      <c r="H221" s="269" t="s">
        <v>378</v>
      </c>
    </row>
    <row r="222" spans="1:14" s="208" customFormat="1" ht="20.25" hidden="1" customHeight="1">
      <c r="A222" s="1132"/>
      <c r="B222" s="1134" t="s">
        <v>371</v>
      </c>
      <c r="C222" s="1134" t="s">
        <v>377</v>
      </c>
      <c r="D222" s="342" t="s">
        <v>381</v>
      </c>
      <c r="E222" s="460" t="s">
        <v>378</v>
      </c>
      <c r="F222" s="336"/>
      <c r="G222" s="343"/>
      <c r="H222" s="269" t="s">
        <v>378</v>
      </c>
    </row>
    <row r="223" spans="1:14" s="208" customFormat="1" ht="20.25" hidden="1" customHeight="1" thickBot="1">
      <c r="A223" s="1133"/>
      <c r="B223" s="1135"/>
      <c r="C223" s="1135"/>
      <c r="D223" s="344" t="s">
        <v>382</v>
      </c>
      <c r="E223" s="462" t="s">
        <v>378</v>
      </c>
      <c r="F223" s="345"/>
      <c r="G223" s="346"/>
      <c r="H223" s="269" t="s">
        <v>378</v>
      </c>
    </row>
    <row r="224" spans="1:14">
      <c r="A224" s="84"/>
      <c r="G224" s="208"/>
    </row>
    <row r="225" spans="1:7" ht="20.25" hidden="1">
      <c r="A225" s="1153" t="s">
        <v>189</v>
      </c>
      <c r="B225" s="1154"/>
      <c r="C225" s="1154"/>
      <c r="D225" s="1154"/>
      <c r="E225" s="1154"/>
      <c r="F225" s="1154"/>
      <c r="G225" s="1155"/>
    </row>
    <row r="226" spans="1:7" ht="39" hidden="1" thickBot="1">
      <c r="A226" s="89" t="s">
        <v>106</v>
      </c>
      <c r="B226" s="328" t="s">
        <v>148</v>
      </c>
      <c r="C226" s="328" t="s">
        <v>149</v>
      </c>
      <c r="D226" s="328" t="s">
        <v>182</v>
      </c>
      <c r="E226" s="328" t="s">
        <v>190</v>
      </c>
      <c r="F226" s="328" t="s">
        <v>191</v>
      </c>
      <c r="G226" s="329" t="s">
        <v>185</v>
      </c>
    </row>
    <row r="227" spans="1:7" ht="16.5" hidden="1" customHeight="1">
      <c r="A227" s="75" t="s">
        <v>138</v>
      </c>
      <c r="B227" s="76"/>
      <c r="C227" s="76"/>
      <c r="D227" s="76"/>
      <c r="E227" s="76"/>
      <c r="F227" s="76"/>
      <c r="G227" s="77"/>
    </row>
    <row r="228" spans="1:7" ht="16.5" hidden="1" customHeight="1">
      <c r="A228" s="75" t="s">
        <v>139</v>
      </c>
      <c r="B228" s="76"/>
      <c r="C228" s="76"/>
      <c r="D228" s="76"/>
      <c r="E228" s="76"/>
      <c r="F228" s="76"/>
      <c r="G228" s="77"/>
    </row>
    <row r="229" spans="1:7" ht="16.5" hidden="1" customHeight="1">
      <c r="A229" s="75" t="s">
        <v>140</v>
      </c>
      <c r="B229" s="76"/>
      <c r="C229" s="76"/>
      <c r="D229" s="76"/>
      <c r="E229" s="76"/>
      <c r="F229" s="76"/>
      <c r="G229" s="77"/>
    </row>
    <row r="230" spans="1:7" ht="16.5" hidden="1" customHeight="1">
      <c r="A230" s="75" t="s">
        <v>141</v>
      </c>
      <c r="B230" s="76"/>
      <c r="C230" s="76"/>
      <c r="D230" s="76"/>
      <c r="E230" s="76"/>
      <c r="F230" s="76"/>
      <c r="G230" s="77"/>
    </row>
    <row r="231" spans="1:7" ht="16.5" hidden="1" customHeight="1">
      <c r="A231" s="75" t="s">
        <v>142</v>
      </c>
      <c r="B231" s="76"/>
      <c r="C231" s="76"/>
      <c r="D231" s="76"/>
      <c r="E231" s="76"/>
      <c r="F231" s="76"/>
      <c r="G231" s="77"/>
    </row>
    <row r="232" spans="1:7" ht="16.5" hidden="1" customHeight="1">
      <c r="A232" s="75" t="s">
        <v>143</v>
      </c>
      <c r="B232" s="76"/>
      <c r="C232" s="76"/>
      <c r="D232" s="76"/>
      <c r="E232" s="76"/>
      <c r="F232" s="76"/>
      <c r="G232" s="77"/>
    </row>
    <row r="233" spans="1:7" hidden="1">
      <c r="A233" s="81" t="s">
        <v>131</v>
      </c>
      <c r="B233" s="82"/>
      <c r="C233" s="82"/>
      <c r="D233" s="82"/>
      <c r="E233" s="82"/>
      <c r="F233" s="82"/>
      <c r="G233" s="83"/>
    </row>
    <row r="234" spans="1:7" hidden="1">
      <c r="A234" s="75" t="s">
        <v>132</v>
      </c>
      <c r="B234" s="76"/>
      <c r="C234" s="76"/>
      <c r="D234" s="76"/>
      <c r="E234" s="76"/>
      <c r="F234" s="76"/>
      <c r="G234" s="77"/>
    </row>
    <row r="235" spans="1:7" hidden="1">
      <c r="A235" s="75" t="s">
        <v>133</v>
      </c>
      <c r="B235" s="76"/>
      <c r="C235" s="76"/>
      <c r="D235" s="76"/>
      <c r="E235" s="76"/>
      <c r="F235" s="76"/>
      <c r="G235" s="77"/>
    </row>
    <row r="236" spans="1:7" hidden="1">
      <c r="A236" s="75" t="s">
        <v>134</v>
      </c>
      <c r="B236" s="76"/>
      <c r="C236" s="76"/>
      <c r="D236" s="76"/>
      <c r="E236" s="76"/>
      <c r="F236" s="76"/>
      <c r="G236" s="77"/>
    </row>
    <row r="237" spans="1:7" hidden="1">
      <c r="A237" s="75" t="s">
        <v>135</v>
      </c>
      <c r="B237" s="76"/>
      <c r="C237" s="76"/>
      <c r="D237" s="76"/>
      <c r="E237" s="76"/>
      <c r="F237" s="76"/>
      <c r="G237" s="77"/>
    </row>
    <row r="238" spans="1:7" ht="15.75" hidden="1" thickBot="1">
      <c r="A238" s="78" t="s">
        <v>136</v>
      </c>
      <c r="B238" s="79"/>
      <c r="C238" s="79"/>
      <c r="D238" s="79"/>
      <c r="E238" s="79"/>
      <c r="F238" s="79"/>
      <c r="G238" s="80"/>
    </row>
    <row r="239" spans="1:7" ht="15.75" hidden="1" thickBot="1">
      <c r="A239" s="84"/>
      <c r="G239" s="85"/>
    </row>
    <row r="240" spans="1:7" ht="30.75" hidden="1" customHeight="1">
      <c r="A240" s="1153" t="s">
        <v>192</v>
      </c>
      <c r="B240" s="1154"/>
      <c r="C240" s="1154"/>
      <c r="D240" s="1154"/>
      <c r="E240" s="1154"/>
      <c r="F240" s="1154"/>
      <c r="G240" s="1155"/>
    </row>
    <row r="241" spans="1:7" ht="39" hidden="1" thickBot="1">
      <c r="A241" s="89" t="s">
        <v>107</v>
      </c>
      <c r="B241" s="328" t="s">
        <v>148</v>
      </c>
      <c r="C241" s="328" t="s">
        <v>149</v>
      </c>
      <c r="D241" s="328" t="s">
        <v>182</v>
      </c>
      <c r="E241" s="328" t="s">
        <v>193</v>
      </c>
      <c r="F241" s="328" t="s">
        <v>194</v>
      </c>
      <c r="G241" s="329" t="s">
        <v>185</v>
      </c>
    </row>
    <row r="242" spans="1:7" ht="16.5" hidden="1" customHeight="1">
      <c r="A242" s="75" t="s">
        <v>138</v>
      </c>
      <c r="B242" s="76"/>
      <c r="C242" s="76"/>
      <c r="D242" s="76"/>
      <c r="E242" s="76"/>
      <c r="F242" s="76"/>
      <c r="G242" s="77"/>
    </row>
    <row r="243" spans="1:7" ht="16.5" hidden="1" customHeight="1">
      <c r="A243" s="75" t="s">
        <v>139</v>
      </c>
      <c r="B243" s="76"/>
      <c r="C243" s="76"/>
      <c r="D243" s="76"/>
      <c r="E243" s="76"/>
      <c r="F243" s="76"/>
      <c r="G243" s="77"/>
    </row>
    <row r="244" spans="1:7" ht="16.5" hidden="1" customHeight="1">
      <c r="A244" s="75" t="s">
        <v>140</v>
      </c>
      <c r="B244" s="76"/>
      <c r="C244" s="76"/>
      <c r="D244" s="76"/>
      <c r="E244" s="76"/>
      <c r="F244" s="76"/>
      <c r="G244" s="77"/>
    </row>
    <row r="245" spans="1:7" ht="16.5" hidden="1" customHeight="1">
      <c r="A245" s="75" t="s">
        <v>141</v>
      </c>
      <c r="B245" s="76"/>
      <c r="C245" s="76"/>
      <c r="D245" s="76"/>
      <c r="E245" s="76"/>
      <c r="F245" s="76"/>
      <c r="G245" s="77"/>
    </row>
    <row r="246" spans="1:7" ht="16.5" hidden="1" customHeight="1">
      <c r="A246" s="75" t="s">
        <v>142</v>
      </c>
      <c r="B246" s="76"/>
      <c r="C246" s="76"/>
      <c r="D246" s="76"/>
      <c r="E246" s="76"/>
      <c r="F246" s="76"/>
      <c r="G246" s="77"/>
    </row>
    <row r="247" spans="1:7" ht="16.5" hidden="1" customHeight="1">
      <c r="A247" s="75" t="s">
        <v>143</v>
      </c>
      <c r="B247" s="76"/>
      <c r="C247" s="76"/>
      <c r="D247" s="76"/>
      <c r="E247" s="76"/>
      <c r="F247" s="76"/>
      <c r="G247" s="77"/>
    </row>
    <row r="248" spans="1:7" hidden="1">
      <c r="A248" s="81" t="s">
        <v>131</v>
      </c>
      <c r="B248" s="82"/>
      <c r="C248" s="82"/>
      <c r="D248" s="82"/>
      <c r="E248" s="82"/>
      <c r="F248" s="82"/>
      <c r="G248" s="83"/>
    </row>
    <row r="249" spans="1:7" hidden="1">
      <c r="A249" s="75" t="s">
        <v>132</v>
      </c>
      <c r="B249" s="76"/>
      <c r="C249" s="76"/>
      <c r="D249" s="76"/>
      <c r="E249" s="76"/>
      <c r="F249" s="76"/>
      <c r="G249" s="77"/>
    </row>
    <row r="250" spans="1:7" hidden="1">
      <c r="A250" s="75" t="s">
        <v>133</v>
      </c>
      <c r="B250" s="76"/>
      <c r="C250" s="76"/>
      <c r="D250" s="76"/>
      <c r="E250" s="76"/>
      <c r="F250" s="76"/>
      <c r="G250" s="77"/>
    </row>
    <row r="251" spans="1:7" hidden="1">
      <c r="A251" s="75" t="s">
        <v>134</v>
      </c>
      <c r="B251" s="76"/>
      <c r="C251" s="76"/>
      <c r="D251" s="76"/>
      <c r="E251" s="76"/>
      <c r="F251" s="76"/>
      <c r="G251" s="77"/>
    </row>
    <row r="252" spans="1:7" hidden="1">
      <c r="A252" s="75" t="s">
        <v>135</v>
      </c>
      <c r="B252" s="76"/>
      <c r="C252" s="76"/>
      <c r="D252" s="76"/>
      <c r="E252" s="76"/>
      <c r="F252" s="76"/>
      <c r="G252" s="77"/>
    </row>
    <row r="253" spans="1:7" ht="15.75" hidden="1" thickBot="1">
      <c r="A253" s="78" t="s">
        <v>136</v>
      </c>
      <c r="B253" s="79"/>
      <c r="C253" s="79"/>
      <c r="D253" s="79"/>
      <c r="E253" s="79"/>
      <c r="F253" s="79"/>
      <c r="G253" s="80"/>
    </row>
    <row r="254" spans="1:7" ht="15.75" hidden="1" thickBot="1">
      <c r="A254" s="84"/>
      <c r="G254" s="85"/>
    </row>
    <row r="255" spans="1:7" ht="20.25" hidden="1">
      <c r="A255" s="1153" t="s">
        <v>195</v>
      </c>
      <c r="B255" s="1154"/>
      <c r="C255" s="1154"/>
      <c r="D255" s="1154"/>
      <c r="E255" s="1154"/>
      <c r="F255" s="1154"/>
      <c r="G255" s="1155"/>
    </row>
    <row r="256" spans="1:7" ht="39" hidden="1" thickBot="1">
      <c r="A256" s="89" t="s">
        <v>109</v>
      </c>
      <c r="B256" s="328" t="s">
        <v>148</v>
      </c>
      <c r="C256" s="328" t="s">
        <v>149</v>
      </c>
      <c r="D256" s="328" t="s">
        <v>182</v>
      </c>
      <c r="E256" s="328" t="s">
        <v>196</v>
      </c>
      <c r="F256" s="328" t="s">
        <v>197</v>
      </c>
      <c r="G256" s="329" t="s">
        <v>185</v>
      </c>
    </row>
    <row r="257" spans="1:13" ht="16.5" hidden="1" customHeight="1">
      <c r="A257" s="75" t="s">
        <v>138</v>
      </c>
      <c r="B257" s="76"/>
      <c r="C257" s="76"/>
      <c r="D257" s="76"/>
      <c r="E257" s="76"/>
      <c r="F257" s="76"/>
      <c r="G257" s="77"/>
    </row>
    <row r="258" spans="1:13" ht="16.5" hidden="1" customHeight="1">
      <c r="A258" s="75" t="s">
        <v>139</v>
      </c>
      <c r="B258" s="76"/>
      <c r="C258" s="76"/>
      <c r="D258" s="76"/>
      <c r="E258" s="76"/>
      <c r="F258" s="76"/>
      <c r="G258" s="77"/>
    </row>
    <row r="259" spans="1:13" ht="16.5" hidden="1" customHeight="1">
      <c r="A259" s="75" t="s">
        <v>140</v>
      </c>
      <c r="B259" s="76"/>
      <c r="C259" s="76"/>
      <c r="D259" s="76"/>
      <c r="E259" s="76"/>
      <c r="F259" s="76"/>
      <c r="G259" s="77"/>
    </row>
    <row r="260" spans="1:13" ht="16.5" hidden="1" customHeight="1">
      <c r="A260" s="75" t="s">
        <v>141</v>
      </c>
      <c r="B260" s="76"/>
      <c r="C260" s="76"/>
      <c r="D260" s="76"/>
      <c r="E260" s="76"/>
      <c r="F260" s="76"/>
      <c r="G260" s="77"/>
    </row>
    <row r="261" spans="1:13" ht="16.5" hidden="1" customHeight="1">
      <c r="A261" s="75" t="s">
        <v>142</v>
      </c>
      <c r="B261" s="76"/>
      <c r="C261" s="76"/>
      <c r="D261" s="76"/>
      <c r="E261" s="76"/>
      <c r="F261" s="76"/>
      <c r="G261" s="77"/>
    </row>
    <row r="262" spans="1:13" ht="16.5" hidden="1" customHeight="1">
      <c r="A262" s="75" t="s">
        <v>143</v>
      </c>
      <c r="B262" s="76"/>
      <c r="C262" s="76"/>
      <c r="D262" s="76"/>
      <c r="E262" s="76"/>
      <c r="F262" s="76"/>
      <c r="G262" s="77"/>
    </row>
    <row r="263" spans="1:13" hidden="1">
      <c r="A263" s="81" t="s">
        <v>131</v>
      </c>
      <c r="B263" s="82"/>
      <c r="C263" s="82"/>
      <c r="D263" s="82"/>
      <c r="E263" s="82"/>
      <c r="F263" s="82"/>
      <c r="G263" s="83"/>
    </row>
    <row r="264" spans="1:13" hidden="1">
      <c r="A264" s="75" t="s">
        <v>132</v>
      </c>
      <c r="B264" s="76"/>
      <c r="C264" s="76"/>
      <c r="D264" s="76"/>
      <c r="E264" s="76"/>
      <c r="F264" s="76"/>
      <c r="G264" s="77"/>
    </row>
    <row r="265" spans="1:13" hidden="1">
      <c r="A265" s="75" t="s">
        <v>133</v>
      </c>
      <c r="B265" s="76"/>
      <c r="C265" s="76"/>
      <c r="D265" s="76"/>
      <c r="E265" s="76"/>
      <c r="F265" s="76"/>
      <c r="G265" s="77"/>
    </row>
    <row r="266" spans="1:13" hidden="1">
      <c r="A266" s="75" t="s">
        <v>134</v>
      </c>
      <c r="B266" s="76"/>
      <c r="C266" s="76"/>
      <c r="D266" s="76"/>
      <c r="E266" s="76"/>
      <c r="F266" s="76"/>
      <c r="G266" s="77"/>
    </row>
    <row r="267" spans="1:13" hidden="1">
      <c r="A267" s="75" t="s">
        <v>135</v>
      </c>
      <c r="B267" s="76"/>
      <c r="C267" s="76"/>
      <c r="D267" s="76"/>
      <c r="E267" s="76"/>
      <c r="F267" s="76"/>
      <c r="G267" s="77"/>
    </row>
    <row r="268" spans="1:13" ht="15.75" hidden="1" thickBot="1">
      <c r="A268" s="78" t="s">
        <v>136</v>
      </c>
      <c r="B268" s="79"/>
      <c r="C268" s="79"/>
      <c r="D268" s="79"/>
      <c r="E268" s="79"/>
      <c r="F268" s="79"/>
      <c r="G268" s="80"/>
    </row>
    <row r="269" spans="1:13" ht="15.75" thickBot="1">
      <c r="K269" s="201"/>
    </row>
    <row r="270" spans="1:13" ht="24.75" customHeight="1">
      <c r="A270" s="1153" t="s">
        <v>198</v>
      </c>
      <c r="B270" s="1154"/>
      <c r="C270" s="1154"/>
      <c r="D270" s="1154"/>
      <c r="E270" s="1154"/>
      <c r="F270" s="1154"/>
      <c r="G270" s="1154"/>
      <c r="H270" s="1155"/>
      <c r="K270" s="306"/>
    </row>
    <row r="271" spans="1:13" ht="46.5" customHeight="1">
      <c r="A271" s="89" t="s">
        <v>85</v>
      </c>
      <c r="B271" s="317" t="s">
        <v>199</v>
      </c>
      <c r="C271" s="90" t="s">
        <v>151</v>
      </c>
      <c r="D271" s="90" t="s">
        <v>152</v>
      </c>
      <c r="E271" s="90" t="s">
        <v>200</v>
      </c>
      <c r="F271" s="90" t="s">
        <v>201</v>
      </c>
      <c r="G271" s="90" t="s">
        <v>202</v>
      </c>
      <c r="H271" s="318" t="s">
        <v>185</v>
      </c>
    </row>
    <row r="272" spans="1:13" s="469" customFormat="1">
      <c r="A272" s="464" t="s">
        <v>131</v>
      </c>
      <c r="B272" s="465" t="s">
        <v>383</v>
      </c>
      <c r="C272" s="465" t="s">
        <v>384</v>
      </c>
      <c r="D272" s="466">
        <v>100</v>
      </c>
      <c r="E272" s="467">
        <v>12.5</v>
      </c>
      <c r="F272" s="467">
        <v>1.42</v>
      </c>
      <c r="G272" s="347">
        <f>F272/E272</f>
        <v>0.11359999999999999</v>
      </c>
      <c r="H272" s="468" t="s">
        <v>385</v>
      </c>
      <c r="I272" s="268" t="s">
        <v>378</v>
      </c>
      <c r="M272" s="475"/>
    </row>
    <row r="273" spans="1:11" s="469" customFormat="1">
      <c r="A273" s="464" t="s">
        <v>132</v>
      </c>
      <c r="B273" s="465" t="s">
        <v>383</v>
      </c>
      <c r="C273" s="465" t="s">
        <v>384</v>
      </c>
      <c r="D273" s="466">
        <v>100</v>
      </c>
      <c r="E273" s="467">
        <v>12.5</v>
      </c>
      <c r="F273" s="467">
        <v>1.923</v>
      </c>
      <c r="G273" s="347">
        <f t="shared" ref="G273:G275" si="19">F273/E273</f>
        <v>0.15384</v>
      </c>
      <c r="H273" s="468" t="s">
        <v>385</v>
      </c>
      <c r="I273" s="268" t="s">
        <v>378</v>
      </c>
      <c r="J273" s="476"/>
      <c r="K273" s="475"/>
    </row>
    <row r="274" spans="1:11" s="469" customFormat="1">
      <c r="A274" s="464" t="s">
        <v>133</v>
      </c>
      <c r="B274" s="465" t="s">
        <v>383</v>
      </c>
      <c r="C274" s="465" t="s">
        <v>384</v>
      </c>
      <c r="D274" s="466">
        <v>100</v>
      </c>
      <c r="E274" s="467">
        <v>12.5</v>
      </c>
      <c r="F274" s="467">
        <v>4.9000000000000004</v>
      </c>
      <c r="G274" s="347">
        <f t="shared" si="19"/>
        <v>0.39200000000000002</v>
      </c>
      <c r="H274" s="468" t="s">
        <v>385</v>
      </c>
      <c r="I274" s="268" t="s">
        <v>378</v>
      </c>
      <c r="J274" s="200"/>
      <c r="K274" s="475"/>
    </row>
    <row r="275" spans="1:11" s="469" customFormat="1">
      <c r="A275" s="464" t="s">
        <v>134</v>
      </c>
      <c r="B275" s="465" t="s">
        <v>383</v>
      </c>
      <c r="C275" s="465" t="s">
        <v>384</v>
      </c>
      <c r="D275" s="466">
        <v>100</v>
      </c>
      <c r="E275" s="467">
        <v>12.5</v>
      </c>
      <c r="F275" s="477">
        <v>7.7039999999999997</v>
      </c>
      <c r="G275" s="347">
        <f t="shared" si="19"/>
        <v>0.61631999999999998</v>
      </c>
      <c r="H275" s="468" t="s">
        <v>385</v>
      </c>
      <c r="I275" s="268" t="s">
        <v>378</v>
      </c>
      <c r="K275" s="476"/>
    </row>
    <row r="276" spans="1:11" s="469" customFormat="1">
      <c r="A276" s="464" t="s">
        <v>135</v>
      </c>
      <c r="B276" s="465" t="s">
        <v>383</v>
      </c>
      <c r="C276" s="465" t="s">
        <v>384</v>
      </c>
      <c r="D276" s="466">
        <v>100</v>
      </c>
      <c r="E276" s="467">
        <v>12.5</v>
      </c>
      <c r="F276" s="478">
        <v>9.23</v>
      </c>
      <c r="G276" s="348">
        <f>+F276/E276</f>
        <v>0.73840000000000006</v>
      </c>
      <c r="H276" s="468" t="s">
        <v>385</v>
      </c>
      <c r="I276" s="268" t="s">
        <v>378</v>
      </c>
    </row>
    <row r="277" spans="1:11" s="479" customFormat="1" ht="15.75" thickBot="1">
      <c r="A277" s="470" t="s">
        <v>136</v>
      </c>
      <c r="B277" s="471" t="s">
        <v>383</v>
      </c>
      <c r="C277" s="471" t="s">
        <v>384</v>
      </c>
      <c r="D277" s="472">
        <v>100</v>
      </c>
      <c r="E277" s="473">
        <v>12.5</v>
      </c>
      <c r="F277" s="472">
        <v>11.5</v>
      </c>
      <c r="G277" s="463">
        <f>+F277/E277</f>
        <v>0.92</v>
      </c>
      <c r="H277" s="474" t="s">
        <v>385</v>
      </c>
      <c r="I277" s="268" t="s">
        <v>378</v>
      </c>
    </row>
    <row r="278" spans="1:11">
      <c r="I278" s="268" t="s">
        <v>378</v>
      </c>
    </row>
    <row r="279" spans="1:11" ht="25.5" customHeight="1">
      <c r="A279" s="1157" t="s">
        <v>203</v>
      </c>
      <c r="B279" s="1158"/>
      <c r="C279" s="1158"/>
      <c r="D279" s="1158"/>
      <c r="E279" s="1158"/>
      <c r="F279" s="1158"/>
      <c r="G279" s="1158"/>
      <c r="H279" s="1159"/>
      <c r="I279" s="268" t="s">
        <v>378</v>
      </c>
    </row>
    <row r="280" spans="1:11" ht="53.25" customHeight="1">
      <c r="A280" s="89" t="s">
        <v>86</v>
      </c>
      <c r="B280" s="317" t="s">
        <v>199</v>
      </c>
      <c r="C280" s="90" t="s">
        <v>151</v>
      </c>
      <c r="D280" s="90" t="s">
        <v>162</v>
      </c>
      <c r="E280" s="90" t="s">
        <v>204</v>
      </c>
      <c r="F280" s="90" t="s">
        <v>205</v>
      </c>
      <c r="G280" s="90" t="s">
        <v>206</v>
      </c>
      <c r="H280" s="318" t="s">
        <v>185</v>
      </c>
      <c r="I280" s="268" t="s">
        <v>378</v>
      </c>
    </row>
    <row r="281" spans="1:11" s="479" customFormat="1" ht="16.5" customHeight="1">
      <c r="A281" s="505" t="s">
        <v>138</v>
      </c>
      <c r="B281" s="506" t="s">
        <v>383</v>
      </c>
      <c r="C281" s="506" t="s">
        <v>384</v>
      </c>
      <c r="D281" s="507">
        <v>100</v>
      </c>
      <c r="E281" s="508">
        <v>25</v>
      </c>
      <c r="F281" s="508">
        <v>0</v>
      </c>
      <c r="G281" s="348">
        <f>F281/E281</f>
        <v>0</v>
      </c>
      <c r="H281" s="509" t="s">
        <v>456</v>
      </c>
      <c r="I281" s="458" t="s">
        <v>378</v>
      </c>
      <c r="K281" s="480"/>
    </row>
    <row r="282" spans="1:11" s="479" customFormat="1" ht="16.5" customHeight="1">
      <c r="A282" s="505" t="s">
        <v>139</v>
      </c>
      <c r="B282" s="506" t="s">
        <v>383</v>
      </c>
      <c r="C282" s="506" t="s">
        <v>384</v>
      </c>
      <c r="D282" s="507">
        <v>100</v>
      </c>
      <c r="E282" s="508">
        <v>25</v>
      </c>
      <c r="F282" s="508">
        <v>2.9</v>
      </c>
      <c r="G282" s="348">
        <f>+F282/E282</f>
        <v>0.11599999999999999</v>
      </c>
      <c r="H282" s="509" t="s">
        <v>456</v>
      </c>
      <c r="I282" s="458" t="s">
        <v>378</v>
      </c>
      <c r="J282" s="632"/>
      <c r="K282" s="633"/>
    </row>
    <row r="283" spans="1:11" s="469" customFormat="1" ht="16.5" customHeight="1">
      <c r="A283" s="648" t="s">
        <v>140</v>
      </c>
      <c r="B283" s="649" t="s">
        <v>383</v>
      </c>
      <c r="C283" s="649" t="s">
        <v>384</v>
      </c>
      <c r="D283" s="650">
        <v>100</v>
      </c>
      <c r="E283" s="651">
        <v>25</v>
      </c>
      <c r="F283" s="651">
        <v>4.2</v>
      </c>
      <c r="G283" s="652">
        <f>+F283/E283</f>
        <v>0.16800000000000001</v>
      </c>
      <c r="H283" s="653" t="s">
        <v>456</v>
      </c>
      <c r="I283" s="268" t="s">
        <v>378</v>
      </c>
      <c r="J283" s="275"/>
      <c r="K283" s="476"/>
    </row>
    <row r="284" spans="1:11" s="469" customFormat="1" ht="16.5" hidden="1" customHeight="1">
      <c r="A284" s="464" t="s">
        <v>141</v>
      </c>
      <c r="B284" s="465"/>
      <c r="C284" s="465"/>
      <c r="D284" s="466"/>
      <c r="E284" s="467"/>
      <c r="F284" s="467"/>
      <c r="G284" s="347"/>
      <c r="H284" s="468"/>
      <c r="I284" s="268" t="s">
        <v>378</v>
      </c>
    </row>
    <row r="285" spans="1:11" s="469" customFormat="1" ht="16.5" hidden="1" customHeight="1">
      <c r="A285" s="464" t="s">
        <v>142</v>
      </c>
      <c r="B285" s="465"/>
      <c r="C285" s="465"/>
      <c r="D285" s="466"/>
      <c r="E285" s="467"/>
      <c r="F285" s="467"/>
      <c r="G285" s="347"/>
      <c r="H285" s="468"/>
      <c r="I285" s="268" t="s">
        <v>378</v>
      </c>
    </row>
    <row r="286" spans="1:11" s="469" customFormat="1" ht="16.5" hidden="1" customHeight="1">
      <c r="A286" s="464" t="s">
        <v>143</v>
      </c>
      <c r="B286" s="465"/>
      <c r="C286" s="465"/>
      <c r="D286" s="466"/>
      <c r="E286" s="467"/>
      <c r="F286" s="467"/>
      <c r="G286" s="347"/>
      <c r="H286" s="468"/>
      <c r="I286" s="268" t="s">
        <v>378</v>
      </c>
    </row>
    <row r="287" spans="1:11" s="469" customFormat="1" hidden="1">
      <c r="A287" s="464" t="s">
        <v>131</v>
      </c>
      <c r="B287" s="465"/>
      <c r="C287" s="465"/>
      <c r="D287" s="466"/>
      <c r="E287" s="467"/>
      <c r="F287" s="467"/>
      <c r="G287" s="347"/>
      <c r="H287" s="468"/>
      <c r="I287" s="268" t="s">
        <v>378</v>
      </c>
    </row>
    <row r="288" spans="1:11" s="469" customFormat="1" hidden="1">
      <c r="A288" s="464" t="s">
        <v>132</v>
      </c>
      <c r="B288" s="465"/>
      <c r="C288" s="465"/>
      <c r="D288" s="466"/>
      <c r="E288" s="467"/>
      <c r="F288" s="467"/>
      <c r="G288" s="347"/>
      <c r="H288" s="468"/>
      <c r="I288" s="268" t="s">
        <v>378</v>
      </c>
    </row>
    <row r="289" spans="1:9" s="469" customFormat="1" hidden="1">
      <c r="A289" s="464" t="s">
        <v>133</v>
      </c>
      <c r="B289" s="465"/>
      <c r="C289" s="465"/>
      <c r="D289" s="466"/>
      <c r="E289" s="467"/>
      <c r="F289" s="467"/>
      <c r="G289" s="347"/>
      <c r="H289" s="468"/>
      <c r="I289" s="268" t="s">
        <v>378</v>
      </c>
    </row>
    <row r="290" spans="1:9" s="469" customFormat="1" hidden="1">
      <c r="A290" s="464" t="s">
        <v>134</v>
      </c>
      <c r="B290" s="465"/>
      <c r="C290" s="465"/>
      <c r="D290" s="466"/>
      <c r="E290" s="467"/>
      <c r="F290" s="467"/>
      <c r="G290" s="347"/>
      <c r="H290" s="468"/>
      <c r="I290" s="268" t="s">
        <v>378</v>
      </c>
    </row>
    <row r="291" spans="1:9" s="469" customFormat="1" hidden="1">
      <c r="A291" s="464" t="s">
        <v>135</v>
      </c>
      <c r="B291" s="465"/>
      <c r="C291" s="465"/>
      <c r="D291" s="466"/>
      <c r="E291" s="467"/>
      <c r="F291" s="467"/>
      <c r="G291" s="347"/>
      <c r="H291" s="468"/>
      <c r="I291" s="268" t="s">
        <v>378</v>
      </c>
    </row>
    <row r="292" spans="1:9" s="469" customFormat="1" ht="15.75" hidden="1" thickBot="1">
      <c r="A292" s="470" t="s">
        <v>136</v>
      </c>
      <c r="B292" s="471"/>
      <c r="C292" s="471"/>
      <c r="D292" s="472"/>
      <c r="E292" s="473"/>
      <c r="F292" s="472"/>
      <c r="G292" s="463"/>
      <c r="H292" s="474"/>
      <c r="I292" s="268" t="s">
        <v>378</v>
      </c>
    </row>
    <row r="294" spans="1:9" ht="20.25" hidden="1">
      <c r="A294" s="1153" t="s">
        <v>207</v>
      </c>
      <c r="B294" s="1154"/>
      <c r="C294" s="1154"/>
      <c r="D294" s="1154"/>
      <c r="E294" s="1154"/>
      <c r="F294" s="1154"/>
      <c r="G294" s="1154"/>
      <c r="H294" s="1155"/>
    </row>
    <row r="295" spans="1:9" ht="54.75" hidden="1" customHeight="1">
      <c r="A295" s="89" t="s">
        <v>106</v>
      </c>
      <c r="B295" s="317" t="s">
        <v>199</v>
      </c>
      <c r="C295" s="90" t="s">
        <v>151</v>
      </c>
      <c r="D295" s="90" t="s">
        <v>167</v>
      </c>
      <c r="E295" s="90" t="s">
        <v>208</v>
      </c>
      <c r="F295" s="90" t="s">
        <v>209</v>
      </c>
      <c r="G295" s="90" t="s">
        <v>210</v>
      </c>
      <c r="H295" s="318" t="s">
        <v>185</v>
      </c>
    </row>
    <row r="296" spans="1:9" ht="16.5" hidden="1" customHeight="1">
      <c r="A296" s="75" t="s">
        <v>138</v>
      </c>
      <c r="B296" s="76"/>
      <c r="C296" s="76"/>
      <c r="D296" s="76"/>
      <c r="E296" s="76"/>
      <c r="F296" s="76"/>
      <c r="G296" s="76" t="e">
        <f>F296/E296</f>
        <v>#DIV/0!</v>
      </c>
      <c r="H296" s="77"/>
    </row>
    <row r="297" spans="1:9" ht="16.5" hidden="1" customHeight="1">
      <c r="A297" s="75" t="s">
        <v>139</v>
      </c>
      <c r="B297" s="76"/>
      <c r="C297" s="76"/>
      <c r="D297" s="76"/>
      <c r="E297" s="76"/>
      <c r="F297" s="76"/>
      <c r="G297" s="76" t="e">
        <f t="shared" ref="G297:G307" si="20">F297/E297</f>
        <v>#DIV/0!</v>
      </c>
      <c r="H297" s="77"/>
    </row>
    <row r="298" spans="1:9" ht="16.5" hidden="1" customHeight="1">
      <c r="A298" s="75" t="s">
        <v>140</v>
      </c>
      <c r="B298" s="76"/>
      <c r="C298" s="76"/>
      <c r="D298" s="76"/>
      <c r="E298" s="76"/>
      <c r="F298" s="76"/>
      <c r="G298" s="76" t="e">
        <f t="shared" si="20"/>
        <v>#DIV/0!</v>
      </c>
      <c r="H298" s="77"/>
    </row>
    <row r="299" spans="1:9" ht="16.5" hidden="1" customHeight="1">
      <c r="A299" s="75" t="s">
        <v>141</v>
      </c>
      <c r="B299" s="76"/>
      <c r="C299" s="76"/>
      <c r="D299" s="76"/>
      <c r="E299" s="76"/>
      <c r="F299" s="76"/>
      <c r="G299" s="76" t="e">
        <f t="shared" si="20"/>
        <v>#DIV/0!</v>
      </c>
      <c r="H299" s="77"/>
    </row>
    <row r="300" spans="1:9" ht="16.5" hidden="1" customHeight="1">
      <c r="A300" s="75" t="s">
        <v>142</v>
      </c>
      <c r="B300" s="76"/>
      <c r="C300" s="76"/>
      <c r="D300" s="76"/>
      <c r="E300" s="76"/>
      <c r="F300" s="76"/>
      <c r="G300" s="76" t="e">
        <f t="shared" si="20"/>
        <v>#DIV/0!</v>
      </c>
      <c r="H300" s="77"/>
    </row>
    <row r="301" spans="1:9" ht="16.5" hidden="1" customHeight="1">
      <c r="A301" s="75" t="s">
        <v>143</v>
      </c>
      <c r="B301" s="76"/>
      <c r="C301" s="76"/>
      <c r="D301" s="76"/>
      <c r="E301" s="76"/>
      <c r="F301" s="76"/>
      <c r="G301" s="76" t="e">
        <f t="shared" si="20"/>
        <v>#DIV/0!</v>
      </c>
      <c r="H301" s="77"/>
    </row>
    <row r="302" spans="1:9" hidden="1">
      <c r="A302" s="75" t="s">
        <v>131</v>
      </c>
      <c r="B302" s="76"/>
      <c r="C302" s="76"/>
      <c r="D302" s="76"/>
      <c r="E302" s="76"/>
      <c r="F302" s="76"/>
      <c r="G302" s="76" t="e">
        <f t="shared" si="20"/>
        <v>#DIV/0!</v>
      </c>
      <c r="H302" s="77"/>
    </row>
    <row r="303" spans="1:9" hidden="1">
      <c r="A303" s="75" t="s">
        <v>132</v>
      </c>
      <c r="B303" s="76"/>
      <c r="C303" s="76"/>
      <c r="D303" s="76"/>
      <c r="E303" s="76"/>
      <c r="F303" s="76"/>
      <c r="G303" s="76" t="e">
        <f t="shared" si="20"/>
        <v>#DIV/0!</v>
      </c>
      <c r="H303" s="77"/>
    </row>
    <row r="304" spans="1:9" hidden="1">
      <c r="A304" s="75" t="s">
        <v>133</v>
      </c>
      <c r="B304" s="76"/>
      <c r="C304" s="76"/>
      <c r="D304" s="76"/>
      <c r="E304" s="76"/>
      <c r="F304" s="76"/>
      <c r="G304" s="76" t="e">
        <f t="shared" si="20"/>
        <v>#DIV/0!</v>
      </c>
      <c r="H304" s="77"/>
    </row>
    <row r="305" spans="1:8" hidden="1">
      <c r="A305" s="75" t="s">
        <v>134</v>
      </c>
      <c r="B305" s="76"/>
      <c r="C305" s="76"/>
      <c r="D305" s="76"/>
      <c r="E305" s="76"/>
      <c r="F305" s="76"/>
      <c r="G305" s="76" t="e">
        <f t="shared" si="20"/>
        <v>#DIV/0!</v>
      </c>
      <c r="H305" s="77"/>
    </row>
    <row r="306" spans="1:8" hidden="1">
      <c r="A306" s="75" t="s">
        <v>135</v>
      </c>
      <c r="B306" s="76"/>
      <c r="C306" s="76"/>
      <c r="D306" s="76"/>
      <c r="E306" s="76"/>
      <c r="F306" s="76"/>
      <c r="G306" s="76" t="e">
        <f t="shared" si="20"/>
        <v>#DIV/0!</v>
      </c>
      <c r="H306" s="77"/>
    </row>
    <row r="307" spans="1:8" ht="15.75" hidden="1" thickBot="1">
      <c r="A307" s="78" t="s">
        <v>136</v>
      </c>
      <c r="B307" s="79"/>
      <c r="C307" s="79"/>
      <c r="D307" s="79"/>
      <c r="E307" s="79"/>
      <c r="F307" s="79"/>
      <c r="G307" s="79" t="e">
        <f t="shared" si="20"/>
        <v>#DIV/0!</v>
      </c>
      <c r="H307" s="80"/>
    </row>
    <row r="308" spans="1:8" ht="15.75" hidden="1" thickBot="1"/>
    <row r="309" spans="1:8" ht="20.25" hidden="1">
      <c r="A309" s="1153" t="s">
        <v>211</v>
      </c>
      <c r="B309" s="1154"/>
      <c r="C309" s="1154"/>
      <c r="D309" s="1154"/>
      <c r="E309" s="1154"/>
      <c r="F309" s="1154"/>
      <c r="G309" s="1154"/>
      <c r="H309" s="1155"/>
    </row>
    <row r="310" spans="1:8" ht="52.5" hidden="1" customHeight="1">
      <c r="A310" s="89" t="s">
        <v>107</v>
      </c>
      <c r="B310" s="317" t="s">
        <v>199</v>
      </c>
      <c r="C310" s="90" t="s">
        <v>151</v>
      </c>
      <c r="D310" s="90" t="s">
        <v>172</v>
      </c>
      <c r="E310" s="90" t="s">
        <v>212</v>
      </c>
      <c r="F310" s="90" t="s">
        <v>213</v>
      </c>
      <c r="G310" s="90" t="s">
        <v>214</v>
      </c>
      <c r="H310" s="318" t="s">
        <v>185</v>
      </c>
    </row>
    <row r="311" spans="1:8" ht="16.5" hidden="1" customHeight="1">
      <c r="A311" s="75" t="s">
        <v>138</v>
      </c>
      <c r="B311" s="76"/>
      <c r="C311" s="76"/>
      <c r="D311" s="76"/>
      <c r="E311" s="76"/>
      <c r="F311" s="76"/>
      <c r="G311" s="76" t="e">
        <f>F311/E311</f>
        <v>#DIV/0!</v>
      </c>
      <c r="H311" s="77"/>
    </row>
    <row r="312" spans="1:8" ht="16.5" hidden="1" customHeight="1">
      <c r="A312" s="75" t="s">
        <v>139</v>
      </c>
      <c r="B312" s="76"/>
      <c r="C312" s="76"/>
      <c r="D312" s="76"/>
      <c r="E312" s="76"/>
      <c r="F312" s="76"/>
      <c r="G312" s="76" t="e">
        <f t="shared" ref="G312:G322" si="21">F312/E312</f>
        <v>#DIV/0!</v>
      </c>
      <c r="H312" s="77"/>
    </row>
    <row r="313" spans="1:8" ht="16.5" hidden="1" customHeight="1">
      <c r="A313" s="75" t="s">
        <v>140</v>
      </c>
      <c r="B313" s="76"/>
      <c r="C313" s="76"/>
      <c r="D313" s="76"/>
      <c r="E313" s="76"/>
      <c r="F313" s="76"/>
      <c r="G313" s="76" t="e">
        <f t="shared" si="21"/>
        <v>#DIV/0!</v>
      </c>
      <c r="H313" s="77"/>
    </row>
    <row r="314" spans="1:8" ht="16.5" hidden="1" customHeight="1">
      <c r="A314" s="75" t="s">
        <v>141</v>
      </c>
      <c r="B314" s="76"/>
      <c r="C314" s="76"/>
      <c r="D314" s="76"/>
      <c r="E314" s="76"/>
      <c r="F314" s="76"/>
      <c r="G314" s="76" t="e">
        <f t="shared" si="21"/>
        <v>#DIV/0!</v>
      </c>
      <c r="H314" s="77"/>
    </row>
    <row r="315" spans="1:8" ht="16.5" hidden="1" customHeight="1">
      <c r="A315" s="75" t="s">
        <v>142</v>
      </c>
      <c r="B315" s="76"/>
      <c r="C315" s="76"/>
      <c r="D315" s="76"/>
      <c r="E315" s="76"/>
      <c r="F315" s="76"/>
      <c r="G315" s="76" t="e">
        <f t="shared" si="21"/>
        <v>#DIV/0!</v>
      </c>
      <c r="H315" s="77"/>
    </row>
    <row r="316" spans="1:8" ht="16.5" hidden="1" customHeight="1">
      <c r="A316" s="75" t="s">
        <v>143</v>
      </c>
      <c r="B316" s="76"/>
      <c r="C316" s="76"/>
      <c r="D316" s="76"/>
      <c r="E316" s="76"/>
      <c r="F316" s="76"/>
      <c r="G316" s="76" t="e">
        <f t="shared" si="21"/>
        <v>#DIV/0!</v>
      </c>
      <c r="H316" s="77"/>
    </row>
    <row r="317" spans="1:8" hidden="1">
      <c r="A317" s="75" t="s">
        <v>131</v>
      </c>
      <c r="B317" s="76"/>
      <c r="C317" s="76"/>
      <c r="D317" s="76"/>
      <c r="E317" s="76"/>
      <c r="F317" s="76"/>
      <c r="G317" s="76" t="e">
        <f t="shared" si="21"/>
        <v>#DIV/0!</v>
      </c>
      <c r="H317" s="77"/>
    </row>
    <row r="318" spans="1:8" hidden="1">
      <c r="A318" s="75" t="s">
        <v>132</v>
      </c>
      <c r="B318" s="76"/>
      <c r="C318" s="76"/>
      <c r="D318" s="76"/>
      <c r="E318" s="76"/>
      <c r="F318" s="76"/>
      <c r="G318" s="76" t="e">
        <f t="shared" si="21"/>
        <v>#DIV/0!</v>
      </c>
      <c r="H318" s="77"/>
    </row>
    <row r="319" spans="1:8" hidden="1">
      <c r="A319" s="75" t="s">
        <v>133</v>
      </c>
      <c r="B319" s="76"/>
      <c r="C319" s="76"/>
      <c r="D319" s="76"/>
      <c r="E319" s="76"/>
      <c r="F319" s="76"/>
      <c r="G319" s="76" t="e">
        <f t="shared" si="21"/>
        <v>#DIV/0!</v>
      </c>
      <c r="H319" s="77"/>
    </row>
    <row r="320" spans="1:8" hidden="1">
      <c r="A320" s="75" t="s">
        <v>134</v>
      </c>
      <c r="B320" s="76"/>
      <c r="C320" s="76"/>
      <c r="D320" s="76"/>
      <c r="E320" s="76"/>
      <c r="F320" s="76"/>
      <c r="G320" s="76" t="e">
        <f t="shared" si="21"/>
        <v>#DIV/0!</v>
      </c>
      <c r="H320" s="77"/>
    </row>
    <row r="321" spans="1:8" hidden="1">
      <c r="A321" s="75" t="s">
        <v>135</v>
      </c>
      <c r="B321" s="76"/>
      <c r="C321" s="76"/>
      <c r="D321" s="76"/>
      <c r="E321" s="76"/>
      <c r="F321" s="76"/>
      <c r="G321" s="76" t="e">
        <f t="shared" si="21"/>
        <v>#DIV/0!</v>
      </c>
      <c r="H321" s="77"/>
    </row>
    <row r="322" spans="1:8" ht="15.75" hidden="1" thickBot="1">
      <c r="A322" s="78" t="s">
        <v>136</v>
      </c>
      <c r="B322" s="79"/>
      <c r="C322" s="79"/>
      <c r="D322" s="79"/>
      <c r="E322" s="79"/>
      <c r="F322" s="79"/>
      <c r="G322" s="79" t="e">
        <f t="shared" si="21"/>
        <v>#DIV/0!</v>
      </c>
      <c r="H322" s="80"/>
    </row>
    <row r="323" spans="1:8" ht="15.75" hidden="1" thickBot="1"/>
    <row r="324" spans="1:8" ht="20.25" hidden="1">
      <c r="A324" s="1153" t="s">
        <v>215</v>
      </c>
      <c r="B324" s="1154"/>
      <c r="C324" s="1154"/>
      <c r="D324" s="1154"/>
      <c r="E324" s="1154"/>
      <c r="F324" s="1154"/>
      <c r="G324" s="1154"/>
      <c r="H324" s="1155"/>
    </row>
    <row r="325" spans="1:8" ht="63.75" hidden="1" customHeight="1">
      <c r="A325" s="89" t="s">
        <v>109</v>
      </c>
      <c r="B325" s="317" t="s">
        <v>199</v>
      </c>
      <c r="C325" s="90" t="s">
        <v>151</v>
      </c>
      <c r="D325" s="90" t="s">
        <v>177</v>
      </c>
      <c r="E325" s="90" t="s">
        <v>216</v>
      </c>
      <c r="F325" s="90" t="s">
        <v>217</v>
      </c>
      <c r="G325" s="90" t="s">
        <v>218</v>
      </c>
      <c r="H325" s="318" t="s">
        <v>185</v>
      </c>
    </row>
    <row r="326" spans="1:8" hidden="1">
      <c r="A326" s="75" t="s">
        <v>138</v>
      </c>
      <c r="B326" s="76"/>
      <c r="C326" s="76"/>
      <c r="D326" s="76"/>
      <c r="E326" s="76"/>
      <c r="F326" s="76"/>
      <c r="G326" s="76" t="e">
        <f>F326/E326</f>
        <v>#DIV/0!</v>
      </c>
      <c r="H326" s="77"/>
    </row>
    <row r="327" spans="1:8" hidden="1">
      <c r="A327" s="75" t="s">
        <v>139</v>
      </c>
      <c r="B327" s="76"/>
      <c r="C327" s="76"/>
      <c r="D327" s="76"/>
      <c r="E327" s="76"/>
      <c r="F327" s="76"/>
      <c r="G327" s="76" t="e">
        <f t="shared" ref="G327:G337" si="22">F327/E327</f>
        <v>#DIV/0!</v>
      </c>
      <c r="H327" s="77"/>
    </row>
    <row r="328" spans="1:8" hidden="1">
      <c r="A328" s="75" t="s">
        <v>140</v>
      </c>
      <c r="B328" s="76"/>
      <c r="C328" s="76"/>
      <c r="D328" s="76"/>
      <c r="E328" s="76"/>
      <c r="F328" s="76"/>
      <c r="G328" s="76" t="e">
        <f t="shared" si="22"/>
        <v>#DIV/0!</v>
      </c>
      <c r="H328" s="77"/>
    </row>
    <row r="329" spans="1:8" hidden="1">
      <c r="A329" s="75" t="s">
        <v>141</v>
      </c>
      <c r="B329" s="76"/>
      <c r="C329" s="76"/>
      <c r="D329" s="76"/>
      <c r="E329" s="76"/>
      <c r="F329" s="76"/>
      <c r="G329" s="76" t="e">
        <f t="shared" si="22"/>
        <v>#DIV/0!</v>
      </c>
      <c r="H329" s="77"/>
    </row>
    <row r="330" spans="1:8" hidden="1">
      <c r="A330" s="75" t="s">
        <v>142</v>
      </c>
      <c r="B330" s="76"/>
      <c r="C330" s="76"/>
      <c r="D330" s="76"/>
      <c r="E330" s="76"/>
      <c r="F330" s="76"/>
      <c r="G330" s="76" t="e">
        <f t="shared" si="22"/>
        <v>#DIV/0!</v>
      </c>
      <c r="H330" s="77"/>
    </row>
    <row r="331" spans="1:8" hidden="1">
      <c r="A331" s="75" t="s">
        <v>143</v>
      </c>
      <c r="B331" s="76"/>
      <c r="C331" s="76"/>
      <c r="D331" s="76"/>
      <c r="E331" s="76"/>
      <c r="F331" s="76"/>
      <c r="G331" s="76" t="e">
        <f t="shared" si="22"/>
        <v>#DIV/0!</v>
      </c>
      <c r="H331" s="77"/>
    </row>
    <row r="332" spans="1:8" hidden="1">
      <c r="A332" s="75" t="s">
        <v>131</v>
      </c>
      <c r="B332" s="76"/>
      <c r="C332" s="76"/>
      <c r="D332" s="76"/>
      <c r="E332" s="76"/>
      <c r="F332" s="76"/>
      <c r="G332" s="76" t="e">
        <f t="shared" si="22"/>
        <v>#DIV/0!</v>
      </c>
      <c r="H332" s="77"/>
    </row>
    <row r="333" spans="1:8" hidden="1">
      <c r="A333" s="75" t="s">
        <v>132</v>
      </c>
      <c r="B333" s="76"/>
      <c r="C333" s="76"/>
      <c r="D333" s="76"/>
      <c r="E333" s="76"/>
      <c r="F333" s="76"/>
      <c r="G333" s="76" t="e">
        <f t="shared" si="22"/>
        <v>#DIV/0!</v>
      </c>
      <c r="H333" s="77"/>
    </row>
    <row r="334" spans="1:8" hidden="1">
      <c r="A334" s="75" t="s">
        <v>133</v>
      </c>
      <c r="B334" s="76"/>
      <c r="C334" s="76"/>
      <c r="D334" s="76"/>
      <c r="E334" s="76"/>
      <c r="F334" s="76"/>
      <c r="G334" s="76" t="e">
        <f t="shared" si="22"/>
        <v>#DIV/0!</v>
      </c>
      <c r="H334" s="77"/>
    </row>
    <row r="335" spans="1:8" hidden="1">
      <c r="A335" s="75" t="s">
        <v>134</v>
      </c>
      <c r="B335" s="76"/>
      <c r="C335" s="76"/>
      <c r="D335" s="76"/>
      <c r="E335" s="76"/>
      <c r="F335" s="76"/>
      <c r="G335" s="76" t="e">
        <f t="shared" si="22"/>
        <v>#DIV/0!</v>
      </c>
      <c r="H335" s="77"/>
    </row>
    <row r="336" spans="1:8" hidden="1">
      <c r="A336" s="75" t="s">
        <v>135</v>
      </c>
      <c r="B336" s="76"/>
      <c r="C336" s="76"/>
      <c r="D336" s="76"/>
      <c r="E336" s="76"/>
      <c r="F336" s="76"/>
      <c r="G336" s="76" t="e">
        <f t="shared" si="22"/>
        <v>#DIV/0!</v>
      </c>
      <c r="H336" s="77"/>
    </row>
    <row r="337" spans="1:44" ht="15.75" hidden="1" thickBot="1">
      <c r="A337" s="78" t="s">
        <v>136</v>
      </c>
      <c r="B337" s="79"/>
      <c r="C337" s="79"/>
      <c r="D337" s="79"/>
      <c r="E337" s="79"/>
      <c r="F337" s="79"/>
      <c r="G337" s="79" t="e">
        <f t="shared" si="22"/>
        <v>#DIV/0!</v>
      </c>
      <c r="H337" s="80"/>
    </row>
    <row r="338" spans="1:44" ht="26.25" customHeight="1">
      <c r="A338" s="41" t="s">
        <v>40</v>
      </c>
      <c r="B338" s="39"/>
      <c r="C338" s="39"/>
      <c r="D338" s="39"/>
      <c r="E338" s="40"/>
      <c r="F338" s="40"/>
      <c r="G338" s="40"/>
      <c r="H338" s="40"/>
      <c r="I338" s="40"/>
      <c r="J338" s="40"/>
      <c r="K338" s="40"/>
      <c r="L338" s="40"/>
      <c r="M338" s="40"/>
      <c r="N338" s="40"/>
      <c r="O338" s="40"/>
      <c r="P338" s="40"/>
      <c r="Q338" s="40"/>
      <c r="R338" s="40"/>
      <c r="S338" s="40"/>
      <c r="T338" s="40"/>
      <c r="U338" s="40"/>
      <c r="V338" s="40"/>
      <c r="W338" s="40"/>
      <c r="X338" s="39"/>
      <c r="Y338" s="39"/>
      <c r="Z338" s="39"/>
      <c r="AA338" s="39"/>
      <c r="AB338" s="39"/>
      <c r="AC338" s="39"/>
      <c r="AD338" s="42"/>
      <c r="AE338" s="42"/>
      <c r="AF338" s="42"/>
      <c r="AG338" s="42"/>
      <c r="AH338" s="42"/>
      <c r="AI338" s="42"/>
      <c r="AJ338" s="72"/>
      <c r="AK338" s="72"/>
      <c r="AL338" s="43"/>
      <c r="AM338" s="43"/>
      <c r="AN338" s="43"/>
      <c r="AO338" s="43"/>
      <c r="AP338" s="43"/>
      <c r="AQ338" s="43"/>
      <c r="AR338" s="43"/>
    </row>
    <row r="339" spans="1:44" ht="26.25" customHeight="1">
      <c r="A339" s="418" t="s">
        <v>41</v>
      </c>
      <c r="B339" s="1156" t="s">
        <v>42</v>
      </c>
      <c r="C339" s="1156"/>
      <c r="D339" s="1156"/>
      <c r="E339" s="1127" t="s">
        <v>43</v>
      </c>
      <c r="F339" s="1127"/>
      <c r="G339" s="1127"/>
      <c r="H339" s="1127"/>
      <c r="I339" s="1127"/>
      <c r="J339" s="1127"/>
      <c r="K339" s="1127"/>
      <c r="L339" s="1127"/>
      <c r="M339" s="1127"/>
      <c r="N339" s="1127"/>
      <c r="O339" s="39"/>
      <c r="P339" s="39"/>
      <c r="Q339" s="39"/>
      <c r="R339" s="39"/>
      <c r="S339" s="39"/>
      <c r="T339" s="39"/>
      <c r="U339" s="39"/>
      <c r="V339" s="39"/>
      <c r="W339" s="39"/>
      <c r="X339" s="39"/>
      <c r="Y339" s="39"/>
      <c r="Z339" s="39"/>
      <c r="AA339" s="39"/>
      <c r="AB339" s="39"/>
      <c r="AC339" s="39"/>
      <c r="AD339" s="42"/>
      <c r="AE339" s="42"/>
      <c r="AF339" s="42"/>
      <c r="AG339" s="42"/>
      <c r="AH339" s="42"/>
      <c r="AI339" s="42"/>
      <c r="AJ339" s="72"/>
      <c r="AK339" s="72"/>
      <c r="AL339" s="42"/>
      <c r="AM339" s="42"/>
      <c r="AN339" s="42"/>
      <c r="AO339" s="42"/>
      <c r="AP339" s="42"/>
      <c r="AQ339" s="42"/>
      <c r="AR339" s="72"/>
    </row>
    <row r="340" spans="1:44" ht="43.5" customHeight="1">
      <c r="A340" s="417">
        <v>12</v>
      </c>
      <c r="B340" s="1146" t="s">
        <v>120</v>
      </c>
      <c r="C340" s="1146"/>
      <c r="D340" s="1146"/>
      <c r="E340" s="1147" t="s">
        <v>122</v>
      </c>
      <c r="F340" s="1147"/>
      <c r="G340" s="1147"/>
      <c r="H340" s="1147"/>
      <c r="I340" s="1147"/>
      <c r="J340" s="1147"/>
      <c r="K340" s="1147"/>
      <c r="L340" s="1147"/>
      <c r="M340" s="1147"/>
      <c r="N340" s="1147"/>
      <c r="O340" s="39"/>
      <c r="P340" s="39"/>
      <c r="Q340" s="39"/>
      <c r="R340" s="39"/>
      <c r="S340" s="39"/>
      <c r="T340" s="39"/>
      <c r="U340" s="39"/>
      <c r="V340" s="39"/>
      <c r="W340" s="39"/>
      <c r="X340" s="39"/>
      <c r="Y340" s="39"/>
      <c r="Z340" s="39"/>
      <c r="AA340" s="39"/>
      <c r="AB340" s="39"/>
      <c r="AC340" s="39"/>
      <c r="AD340" s="39"/>
      <c r="AE340" s="39"/>
      <c r="AF340" s="39"/>
      <c r="AG340" s="39"/>
      <c r="AH340" s="39"/>
      <c r="AI340" s="39"/>
      <c r="AJ340" s="71"/>
      <c r="AK340" s="71"/>
      <c r="AL340" s="39"/>
      <c r="AM340" s="39"/>
      <c r="AN340" s="39"/>
      <c r="AO340" s="39"/>
      <c r="AP340" s="39"/>
      <c r="AQ340" s="39"/>
      <c r="AR340" s="71"/>
    </row>
    <row r="341" spans="1:44" ht="21" customHeight="1">
      <c r="A341" s="417">
        <v>13</v>
      </c>
      <c r="B341" s="1146" t="s">
        <v>291</v>
      </c>
      <c r="C341" s="1146"/>
      <c r="D341" s="1146"/>
      <c r="E341" s="1147" t="s">
        <v>292</v>
      </c>
      <c r="F341" s="1147"/>
      <c r="G341" s="1147"/>
      <c r="H341" s="1147"/>
      <c r="I341" s="1147"/>
      <c r="J341" s="1147"/>
      <c r="K341" s="1147"/>
      <c r="L341" s="1147"/>
      <c r="M341" s="1147"/>
      <c r="N341" s="1147"/>
    </row>
  </sheetData>
  <mergeCells count="107">
    <mergeCell ref="A1:B3"/>
    <mergeCell ref="C1:N1"/>
    <mergeCell ref="C2:N2"/>
    <mergeCell ref="C3:G3"/>
    <mergeCell ref="H3:N3"/>
    <mergeCell ref="A4:B4"/>
    <mergeCell ref="C4:N4"/>
    <mergeCell ref="A61:H61"/>
    <mergeCell ref="A76:N76"/>
    <mergeCell ref="A78:A79"/>
    <mergeCell ref="A80:A81"/>
    <mergeCell ref="A82:A83"/>
    <mergeCell ref="A84:A85"/>
    <mergeCell ref="A5:B5"/>
    <mergeCell ref="C5:N5"/>
    <mergeCell ref="A7:H7"/>
    <mergeCell ref="A16:H16"/>
    <mergeCell ref="A31:H31"/>
    <mergeCell ref="A46:H46"/>
    <mergeCell ref="A167:A169"/>
    <mergeCell ref="B168:B169"/>
    <mergeCell ref="C168:C169"/>
    <mergeCell ref="A170:A172"/>
    <mergeCell ref="B171:B172"/>
    <mergeCell ref="C171:C172"/>
    <mergeCell ref="A86:A87"/>
    <mergeCell ref="A88:A89"/>
    <mergeCell ref="A92:N92"/>
    <mergeCell ref="A119:N119"/>
    <mergeCell ref="A134:N134"/>
    <mergeCell ref="A149:N149"/>
    <mergeCell ref="A94:A95"/>
    <mergeCell ref="A96:A97"/>
    <mergeCell ref="A98:A99"/>
    <mergeCell ref="A100:A101"/>
    <mergeCell ref="A102:A103"/>
    <mergeCell ref="A104:A105"/>
    <mergeCell ref="A165:G165"/>
    <mergeCell ref="E341:N341"/>
    <mergeCell ref="A106:A107"/>
    <mergeCell ref="A108:A109"/>
    <mergeCell ref="A110:A111"/>
    <mergeCell ref="A112:A113"/>
    <mergeCell ref="A114:A115"/>
    <mergeCell ref="A116:A117"/>
    <mergeCell ref="A194:A196"/>
    <mergeCell ref="B195:B196"/>
    <mergeCell ref="A294:H294"/>
    <mergeCell ref="A309:H309"/>
    <mergeCell ref="A324:H324"/>
    <mergeCell ref="B339:D339"/>
    <mergeCell ref="E339:N339"/>
    <mergeCell ref="B340:D340"/>
    <mergeCell ref="E340:N340"/>
    <mergeCell ref="A186:G186"/>
    <mergeCell ref="A225:G225"/>
    <mergeCell ref="A240:G240"/>
    <mergeCell ref="A255:G255"/>
    <mergeCell ref="A270:H270"/>
    <mergeCell ref="A279:H279"/>
    <mergeCell ref="C195:C196"/>
    <mergeCell ref="A197:A199"/>
    <mergeCell ref="A188:A190"/>
    <mergeCell ref="B189:B190"/>
    <mergeCell ref="C189:C190"/>
    <mergeCell ref="A191:A193"/>
    <mergeCell ref="B192:B193"/>
    <mergeCell ref="C192:C193"/>
    <mergeCell ref="B341:D341"/>
    <mergeCell ref="B198:B199"/>
    <mergeCell ref="C198:C199"/>
    <mergeCell ref="A206:A208"/>
    <mergeCell ref="B207:B208"/>
    <mergeCell ref="C207:C208"/>
    <mergeCell ref="A209:A211"/>
    <mergeCell ref="B210:B211"/>
    <mergeCell ref="C210:C211"/>
    <mergeCell ref="A200:A202"/>
    <mergeCell ref="B201:B202"/>
    <mergeCell ref="C201:C202"/>
    <mergeCell ref="A203:A205"/>
    <mergeCell ref="B204:B205"/>
    <mergeCell ref="C204:C205"/>
    <mergeCell ref="A218:A220"/>
    <mergeCell ref="B219:B220"/>
    <mergeCell ref="C219:C220"/>
    <mergeCell ref="A179:A181"/>
    <mergeCell ref="B180:B181"/>
    <mergeCell ref="C180:C181"/>
    <mergeCell ref="A182:A184"/>
    <mergeCell ref="B183:B184"/>
    <mergeCell ref="C183:C184"/>
    <mergeCell ref="A173:A175"/>
    <mergeCell ref="B174:B175"/>
    <mergeCell ref="C174:C175"/>
    <mergeCell ref="A176:A178"/>
    <mergeCell ref="B177:B178"/>
    <mergeCell ref="C177:C178"/>
    <mergeCell ref="A221:A223"/>
    <mergeCell ref="B222:B223"/>
    <mergeCell ref="C222:C223"/>
    <mergeCell ref="A212:A214"/>
    <mergeCell ref="B213:B214"/>
    <mergeCell ref="C213:C214"/>
    <mergeCell ref="A215:A217"/>
    <mergeCell ref="B216:B217"/>
    <mergeCell ref="C216:C217"/>
  </mergeCells>
  <pageMargins left="0.7" right="0.7" top="0.75" bottom="0.75" header="0.3" footer="0.3"/>
  <pageSetup paperSize="9"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BA5B-F751-4564-8DF2-156C59624AB1}">
  <dimension ref="A1:D20"/>
  <sheetViews>
    <sheetView workbookViewId="0">
      <selection activeCell="C39" sqref="C39"/>
    </sheetView>
  </sheetViews>
  <sheetFormatPr baseColWidth="10" defaultRowHeight="15"/>
  <cols>
    <col min="1" max="1" width="29.42578125" customWidth="1"/>
    <col min="2" max="2" width="20.140625" customWidth="1"/>
    <col min="3" max="3" width="20.42578125" customWidth="1"/>
    <col min="4" max="4" width="14.5703125" bestFit="1" customWidth="1"/>
  </cols>
  <sheetData>
    <row r="1" spans="1:4">
      <c r="A1" s="537" t="s">
        <v>343</v>
      </c>
      <c r="B1" s="538" t="s">
        <v>462</v>
      </c>
      <c r="C1" s="539" t="s">
        <v>364</v>
      </c>
      <c r="D1" s="540">
        <f>+INVERSIÓN!$DR$23</f>
        <v>247600000</v>
      </c>
    </row>
    <row r="2" spans="1:4">
      <c r="A2" s="541" t="s">
        <v>312</v>
      </c>
      <c r="B2" s="542">
        <v>3</v>
      </c>
      <c r="C2" s="543">
        <f t="shared" ref="C2:C19" si="0">+B2/$B$20</f>
        <v>7.1599045346062056E-3</v>
      </c>
      <c r="D2" s="484">
        <f>+ROUND(C2*$D$1,0)</f>
        <v>1772792</v>
      </c>
    </row>
    <row r="3" spans="1:4">
      <c r="A3" s="544" t="s">
        <v>313</v>
      </c>
      <c r="B3" s="542">
        <v>5</v>
      </c>
      <c r="C3" s="543">
        <f t="shared" si="0"/>
        <v>1.1933174224343675E-2</v>
      </c>
      <c r="D3" s="484">
        <f t="shared" ref="D3:D18" si="1">+ROUND(C3*$D$1,0)</f>
        <v>2954654</v>
      </c>
    </row>
    <row r="4" spans="1:4">
      <c r="A4" s="544" t="s">
        <v>315</v>
      </c>
      <c r="B4" s="542">
        <v>12</v>
      </c>
      <c r="C4" s="543">
        <f t="shared" si="0"/>
        <v>2.8639618138424822E-2</v>
      </c>
      <c r="D4" s="484">
        <f t="shared" si="1"/>
        <v>7091169</v>
      </c>
    </row>
    <row r="5" spans="1:4">
      <c r="A5" s="545" t="s">
        <v>316</v>
      </c>
      <c r="B5" s="542">
        <v>7</v>
      </c>
      <c r="C5" s="543">
        <f t="shared" si="0"/>
        <v>1.6706443914081145E-2</v>
      </c>
      <c r="D5" s="484">
        <f t="shared" si="1"/>
        <v>4136516</v>
      </c>
    </row>
    <row r="6" spans="1:4">
      <c r="A6" s="544" t="s">
        <v>317</v>
      </c>
      <c r="B6" s="542">
        <v>19</v>
      </c>
      <c r="C6" s="543">
        <f t="shared" si="0"/>
        <v>4.5346062052505964E-2</v>
      </c>
      <c r="D6" s="484">
        <f t="shared" si="1"/>
        <v>11227685</v>
      </c>
    </row>
    <row r="7" spans="1:4">
      <c r="A7" s="544" t="s">
        <v>318</v>
      </c>
      <c r="B7" s="542">
        <v>16</v>
      </c>
      <c r="C7" s="543">
        <f t="shared" si="0"/>
        <v>3.8186157517899763E-2</v>
      </c>
      <c r="D7" s="484">
        <f t="shared" si="1"/>
        <v>9454893</v>
      </c>
    </row>
    <row r="8" spans="1:4">
      <c r="A8" s="546" t="s">
        <v>319</v>
      </c>
      <c r="B8" s="542">
        <v>44</v>
      </c>
      <c r="C8" s="543">
        <f t="shared" si="0"/>
        <v>0.10501193317422435</v>
      </c>
      <c r="D8" s="484">
        <f>+ROUND(C8*$D$1,0)+1</f>
        <v>26000956</v>
      </c>
    </row>
    <row r="9" spans="1:4">
      <c r="A9" s="546" t="s">
        <v>320</v>
      </c>
      <c r="B9" s="547">
        <v>41</v>
      </c>
      <c r="C9" s="543">
        <f t="shared" si="0"/>
        <v>9.7852028639618144E-2</v>
      </c>
      <c r="D9" s="484">
        <f t="shared" si="1"/>
        <v>24228162</v>
      </c>
    </row>
    <row r="10" spans="1:4">
      <c r="A10" s="544" t="s">
        <v>321</v>
      </c>
      <c r="B10" s="542">
        <v>131</v>
      </c>
      <c r="C10" s="543">
        <f t="shared" si="0"/>
        <v>0.31264916467780429</v>
      </c>
      <c r="D10" s="484">
        <f t="shared" si="1"/>
        <v>77411933</v>
      </c>
    </row>
    <row r="11" spans="1:4">
      <c r="A11" s="541" t="s">
        <v>322</v>
      </c>
      <c r="B11" s="542">
        <v>26</v>
      </c>
      <c r="C11" s="543">
        <f t="shared" si="0"/>
        <v>6.205250596658711E-2</v>
      </c>
      <c r="D11" s="484">
        <f t="shared" si="1"/>
        <v>15364200</v>
      </c>
    </row>
    <row r="12" spans="1:4">
      <c r="A12" s="544" t="s">
        <v>323</v>
      </c>
      <c r="B12" s="542">
        <v>25</v>
      </c>
      <c r="C12" s="543">
        <f t="shared" si="0"/>
        <v>5.9665871121718374E-2</v>
      </c>
      <c r="D12" s="484">
        <f t="shared" si="1"/>
        <v>14773270</v>
      </c>
    </row>
    <row r="13" spans="1:4">
      <c r="A13" s="544" t="s">
        <v>324</v>
      </c>
      <c r="B13" s="542">
        <v>9</v>
      </c>
      <c r="C13" s="543">
        <f t="shared" si="0"/>
        <v>2.1479713603818614E-2</v>
      </c>
      <c r="D13" s="484">
        <f t="shared" si="1"/>
        <v>5318377</v>
      </c>
    </row>
    <row r="14" spans="1:4">
      <c r="A14" s="544" t="s">
        <v>325</v>
      </c>
      <c r="B14" s="542">
        <v>25</v>
      </c>
      <c r="C14" s="543">
        <f t="shared" si="0"/>
        <v>5.9665871121718374E-2</v>
      </c>
      <c r="D14" s="484">
        <f t="shared" si="1"/>
        <v>14773270</v>
      </c>
    </row>
    <row r="15" spans="1:4">
      <c r="A15" s="544" t="s">
        <v>326</v>
      </c>
      <c r="B15" s="542">
        <v>1</v>
      </c>
      <c r="C15" s="543">
        <f t="shared" si="0"/>
        <v>2.3866348448687352E-3</v>
      </c>
      <c r="D15" s="484">
        <f t="shared" si="1"/>
        <v>590931</v>
      </c>
    </row>
    <row r="16" spans="1:4">
      <c r="A16" s="544" t="s">
        <v>327</v>
      </c>
      <c r="B16" s="542">
        <v>17</v>
      </c>
      <c r="C16" s="543">
        <f t="shared" si="0"/>
        <v>4.0572792362768499E-2</v>
      </c>
      <c r="D16" s="484">
        <f t="shared" si="1"/>
        <v>10045823</v>
      </c>
    </row>
    <row r="17" spans="1:4">
      <c r="A17" s="544" t="s">
        <v>328</v>
      </c>
      <c r="B17" s="542">
        <v>8</v>
      </c>
      <c r="C17" s="543">
        <f t="shared" si="0"/>
        <v>1.9093078758949882E-2</v>
      </c>
      <c r="D17" s="484">
        <f t="shared" si="1"/>
        <v>4727446</v>
      </c>
    </row>
    <row r="18" spans="1:4">
      <c r="A18" s="544" t="s">
        <v>329</v>
      </c>
      <c r="B18" s="542">
        <v>27</v>
      </c>
      <c r="C18" s="543">
        <f t="shared" si="0"/>
        <v>6.4439140811455853E-2</v>
      </c>
      <c r="D18" s="484">
        <f t="shared" si="1"/>
        <v>15955131</v>
      </c>
    </row>
    <row r="19" spans="1:4">
      <c r="A19" s="544" t="s">
        <v>330</v>
      </c>
      <c r="B19" s="542">
        <v>3</v>
      </c>
      <c r="C19" s="543">
        <f t="shared" si="0"/>
        <v>7.1599045346062056E-3</v>
      </c>
      <c r="D19" s="484">
        <f>+ROUND(C19*$D$1,0)</f>
        <v>1772792</v>
      </c>
    </row>
    <row r="20" spans="1:4">
      <c r="A20" s="548" t="s">
        <v>369</v>
      </c>
      <c r="B20" s="549">
        <f>SUM(B2:B19)</f>
        <v>419</v>
      </c>
    </row>
  </sheetData>
  <autoFilter ref="A1:C1" xr:uid="{BF649A36-FB53-4545-85E4-768C4C9EE4F9}">
    <sortState xmlns:xlrd2="http://schemas.microsoft.com/office/spreadsheetml/2017/richdata2" ref="A2:C20">
      <sortCondition ref="A1"/>
    </sortState>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FF2F-3715-448E-9E6C-D779BAFFBF90}">
  <sheetPr>
    <tabColor rgb="FFE7E7FF"/>
  </sheetPr>
  <dimension ref="A1:BC1825"/>
  <sheetViews>
    <sheetView showGridLines="0" topLeftCell="B67" zoomScale="85" zoomScaleNormal="85" workbookViewId="0">
      <selection activeCell="H81" sqref="H81"/>
    </sheetView>
  </sheetViews>
  <sheetFormatPr baseColWidth="10" defaultRowHeight="15"/>
  <cols>
    <col min="2" max="2" width="27.5703125" customWidth="1"/>
    <col min="3" max="3" width="33.140625" customWidth="1"/>
    <col min="4" max="4" width="24.85546875" customWidth="1"/>
    <col min="5" max="5" width="21.140625" customWidth="1"/>
    <col min="6" max="6" width="22.85546875" customWidth="1"/>
    <col min="7" max="9" width="21" customWidth="1"/>
    <col min="10" max="17" width="21" hidden="1" customWidth="1"/>
    <col min="18" max="18" width="21" style="367" hidden="1" customWidth="1"/>
    <col min="19" max="22" width="21" customWidth="1"/>
    <col min="23" max="31" width="21" hidden="1" customWidth="1"/>
    <col min="32" max="32" width="21" customWidth="1"/>
    <col min="33" max="33" width="18" customWidth="1"/>
    <col min="34" max="34" width="23" customWidth="1"/>
    <col min="36" max="36" width="23.28515625" customWidth="1"/>
    <col min="37" max="37" width="35.7109375" customWidth="1"/>
    <col min="38" max="38" width="24.140625" customWidth="1"/>
    <col min="39" max="39" width="29" customWidth="1"/>
    <col min="40" max="40" width="18.28515625" customWidth="1"/>
    <col min="41" max="41" width="14.42578125" customWidth="1"/>
    <col min="42" max="42" width="14.7109375" style="532" customWidth="1"/>
    <col min="43" max="43" width="15.140625" style="532"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532" customWidth="1"/>
    <col min="51" max="51" width="17.7109375" customWidth="1"/>
  </cols>
  <sheetData>
    <row r="1" spans="1:55" ht="29.25" customHeight="1">
      <c r="A1" s="971"/>
      <c r="B1" s="972"/>
      <c r="C1" s="972"/>
      <c r="D1" s="972"/>
      <c r="E1" s="975" t="s">
        <v>44</v>
      </c>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row>
    <row r="2" spans="1:55" ht="36" customHeight="1" thickBot="1">
      <c r="A2" s="973"/>
      <c r="B2" s="974"/>
      <c r="C2" s="974"/>
      <c r="D2" s="974"/>
      <c r="E2" s="976" t="s">
        <v>121</v>
      </c>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row>
    <row r="3" spans="1:55" ht="27.75" customHeight="1" thickBot="1">
      <c r="A3" s="973"/>
      <c r="B3" s="974"/>
      <c r="C3" s="974"/>
      <c r="D3" s="974"/>
      <c r="E3" s="977" t="s">
        <v>45</v>
      </c>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9" t="s">
        <v>236</v>
      </c>
      <c r="AF3" s="980"/>
      <c r="AG3" s="980"/>
      <c r="AH3" s="980"/>
      <c r="AI3" s="980"/>
      <c r="AJ3" s="980"/>
      <c r="AK3" s="980"/>
      <c r="AL3" s="980"/>
      <c r="AM3" s="980"/>
      <c r="AN3" s="980"/>
      <c r="AO3" s="980"/>
      <c r="AP3" s="980"/>
      <c r="AQ3" s="980"/>
      <c r="AR3" s="980"/>
      <c r="AS3" s="980"/>
      <c r="AT3" s="980"/>
      <c r="AU3" s="980"/>
      <c r="AV3" s="980"/>
      <c r="AW3" s="980"/>
      <c r="AX3" s="980"/>
      <c r="AY3" s="981"/>
    </row>
    <row r="4" spans="1:55" s="188" customFormat="1" ht="22.5" customHeight="1" thickBot="1">
      <c r="A4" s="982" t="s">
        <v>0</v>
      </c>
      <c r="B4" s="983"/>
      <c r="C4" s="983"/>
      <c r="D4" s="984"/>
      <c r="E4" s="985" t="s">
        <v>299</v>
      </c>
      <c r="F4" s="985"/>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7"/>
      <c r="AY4" s="988"/>
    </row>
    <row r="5" spans="1:55" s="188" customFormat="1" ht="22.5" customHeight="1" thickBot="1">
      <c r="A5" s="989" t="s">
        <v>2</v>
      </c>
      <c r="B5" s="990"/>
      <c r="C5" s="990"/>
      <c r="D5" s="991"/>
      <c r="E5" s="992" t="s">
        <v>300</v>
      </c>
      <c r="F5" s="992"/>
      <c r="G5" s="993"/>
      <c r="H5" s="993"/>
      <c r="I5" s="993"/>
      <c r="J5" s="993"/>
      <c r="K5" s="993"/>
      <c r="L5" s="993"/>
      <c r="M5" s="993"/>
      <c r="N5" s="993"/>
      <c r="O5" s="993"/>
      <c r="P5" s="993"/>
      <c r="Q5" s="993"/>
      <c r="R5" s="993"/>
      <c r="S5" s="993"/>
      <c r="T5" s="993"/>
      <c r="U5" s="993"/>
      <c r="V5" s="993"/>
      <c r="W5" s="993"/>
      <c r="X5" s="993"/>
      <c r="Y5" s="993"/>
      <c r="Z5" s="993"/>
      <c r="AA5" s="993"/>
      <c r="AB5" s="993"/>
      <c r="AC5" s="993"/>
      <c r="AD5" s="993"/>
      <c r="AE5" s="993"/>
      <c r="AF5" s="993"/>
      <c r="AG5" s="993"/>
      <c r="AH5" s="993"/>
      <c r="AI5" s="993"/>
      <c r="AJ5" s="993"/>
      <c r="AK5" s="993"/>
      <c r="AL5" s="993"/>
      <c r="AM5" s="993"/>
      <c r="AN5" s="993"/>
      <c r="AO5" s="993"/>
      <c r="AP5" s="993"/>
      <c r="AQ5" s="993"/>
      <c r="AR5" s="993"/>
      <c r="AS5" s="993"/>
      <c r="AT5" s="993"/>
      <c r="AU5" s="993"/>
      <c r="AV5" s="993"/>
      <c r="AW5" s="993"/>
      <c r="AX5" s="994"/>
      <c r="AY5" s="995"/>
    </row>
    <row r="6" spans="1:55" s="188" customFormat="1" ht="22.5" customHeight="1" thickBot="1">
      <c r="A6" s="996" t="s">
        <v>25</v>
      </c>
      <c r="B6" s="997"/>
      <c r="C6" s="997"/>
      <c r="D6" s="998"/>
      <c r="E6" s="999" t="s">
        <v>458</v>
      </c>
      <c r="F6" s="999"/>
      <c r="G6" s="999"/>
      <c r="H6" s="999"/>
      <c r="I6" s="999"/>
      <c r="J6" s="999"/>
      <c r="K6" s="999"/>
      <c r="L6" s="999"/>
      <c r="M6" s="999"/>
      <c r="N6" s="999"/>
      <c r="O6" s="999"/>
      <c r="P6" s="999"/>
      <c r="Q6" s="999"/>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1"/>
    </row>
    <row r="7" spans="1:55" ht="15.75" customHeight="1" thickBot="1">
      <c r="A7" s="1002"/>
      <c r="B7" s="1003"/>
      <c r="C7" s="1003"/>
      <c r="D7" s="1003"/>
      <c r="E7" s="1003"/>
      <c r="F7" s="1003"/>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5"/>
    </row>
    <row r="8" spans="1:55" ht="45.75" customHeight="1" thickBot="1">
      <c r="A8" s="1006" t="s">
        <v>260</v>
      </c>
      <c r="B8" s="1007"/>
      <c r="C8" s="1007"/>
      <c r="D8" s="1007"/>
      <c r="E8" s="1007"/>
      <c r="F8" s="1008"/>
      <c r="G8" s="1009" t="s">
        <v>265</v>
      </c>
      <c r="H8" s="1009"/>
      <c r="I8" s="1009"/>
      <c r="J8" s="1009"/>
      <c r="K8" s="1009"/>
      <c r="L8" s="1009"/>
      <c r="M8" s="1009"/>
      <c r="N8" s="1009"/>
      <c r="O8" s="1009"/>
      <c r="P8" s="1009"/>
      <c r="Q8" s="1009"/>
      <c r="R8" s="1009"/>
      <c r="S8" s="1010"/>
      <c r="T8" s="1011" t="s">
        <v>266</v>
      </c>
      <c r="U8" s="1009"/>
      <c r="V8" s="1009"/>
      <c r="W8" s="1009"/>
      <c r="X8" s="1009"/>
      <c r="Y8" s="1009"/>
      <c r="Z8" s="1009"/>
      <c r="AA8" s="1009"/>
      <c r="AB8" s="1009"/>
      <c r="AC8" s="1009"/>
      <c r="AD8" s="1009"/>
      <c r="AE8" s="1009"/>
      <c r="AF8" s="1010"/>
      <c r="AG8" s="1012" t="s">
        <v>267</v>
      </c>
      <c r="AH8" s="1013"/>
      <c r="AI8" s="1013"/>
      <c r="AJ8" s="1013"/>
      <c r="AK8" s="1013"/>
      <c r="AL8" s="1014" t="s">
        <v>273</v>
      </c>
      <c r="AM8" s="1015"/>
      <c r="AN8" s="1016" t="s">
        <v>276</v>
      </c>
      <c r="AO8" s="1009"/>
      <c r="AP8" s="1009"/>
      <c r="AQ8" s="1009"/>
      <c r="AR8" s="1009"/>
      <c r="AS8" s="1009"/>
      <c r="AT8" s="1009"/>
      <c r="AU8" s="1009"/>
      <c r="AV8" s="1009"/>
      <c r="AW8" s="1009"/>
      <c r="AX8" s="1017"/>
      <c r="AY8" s="1018" t="s">
        <v>288</v>
      </c>
      <c r="AZ8" s="38"/>
      <c r="BA8" s="38"/>
      <c r="BB8" s="38"/>
      <c r="BC8" s="38"/>
    </row>
    <row r="9" spans="1:55" s="158" customFormat="1" ht="72" customHeight="1" thickBot="1">
      <c r="A9" s="88" t="s">
        <v>261</v>
      </c>
      <c r="B9" s="154" t="s">
        <v>262</v>
      </c>
      <c r="C9" s="155" t="s">
        <v>263</v>
      </c>
      <c r="D9" s="156" t="s">
        <v>264</v>
      </c>
      <c r="E9" s="88" t="s">
        <v>440</v>
      </c>
      <c r="F9" s="148" t="s">
        <v>289</v>
      </c>
      <c r="G9" s="147" t="s">
        <v>9</v>
      </c>
      <c r="H9" s="534" t="s">
        <v>10</v>
      </c>
      <c r="I9" s="59" t="s">
        <v>11</v>
      </c>
      <c r="J9" s="59" t="s">
        <v>12</v>
      </c>
      <c r="K9" s="59" t="s">
        <v>13</v>
      </c>
      <c r="L9" s="59" t="s">
        <v>14</v>
      </c>
      <c r="M9" s="59" t="s">
        <v>15</v>
      </c>
      <c r="N9" s="59" t="s">
        <v>16</v>
      </c>
      <c r="O9" s="59" t="s">
        <v>17</v>
      </c>
      <c r="P9" s="59" t="s">
        <v>18</v>
      </c>
      <c r="Q9" s="59" t="s">
        <v>19</v>
      </c>
      <c r="R9" s="59" t="s">
        <v>20</v>
      </c>
      <c r="S9" s="531" t="s">
        <v>113</v>
      </c>
      <c r="T9" s="59" t="s">
        <v>9</v>
      </c>
      <c r="U9" s="534" t="s">
        <v>10</v>
      </c>
      <c r="V9" s="59" t="s">
        <v>11</v>
      </c>
      <c r="W9" s="59" t="s">
        <v>12</v>
      </c>
      <c r="X9" s="59" t="s">
        <v>13</v>
      </c>
      <c r="Y9" s="59" t="s">
        <v>14</v>
      </c>
      <c r="Z9" s="59" t="s">
        <v>15</v>
      </c>
      <c r="AA9" s="59" t="s">
        <v>16</v>
      </c>
      <c r="AB9" s="59" t="s">
        <v>17</v>
      </c>
      <c r="AC9" s="59" t="s">
        <v>18</v>
      </c>
      <c r="AD9" s="59" t="s">
        <v>19</v>
      </c>
      <c r="AE9" s="59" t="s">
        <v>20</v>
      </c>
      <c r="AF9" s="60" t="s">
        <v>114</v>
      </c>
      <c r="AG9" s="58" t="s">
        <v>268</v>
      </c>
      <c r="AH9" s="60" t="s">
        <v>269</v>
      </c>
      <c r="AI9" s="60" t="s">
        <v>270</v>
      </c>
      <c r="AJ9" s="60" t="s">
        <v>271</v>
      </c>
      <c r="AK9" s="60" t="s">
        <v>272</v>
      </c>
      <c r="AL9" s="60" t="s">
        <v>274</v>
      </c>
      <c r="AM9" s="60" t="s">
        <v>275</v>
      </c>
      <c r="AN9" s="60" t="s">
        <v>277</v>
      </c>
      <c r="AO9" s="60" t="s">
        <v>278</v>
      </c>
      <c r="AP9" s="60" t="s">
        <v>279</v>
      </c>
      <c r="AQ9" s="60" t="s">
        <v>280</v>
      </c>
      <c r="AR9" s="60" t="s">
        <v>281</v>
      </c>
      <c r="AS9" s="60" t="s">
        <v>282</v>
      </c>
      <c r="AT9" s="60" t="s">
        <v>283</v>
      </c>
      <c r="AU9" s="60" t="s">
        <v>284</v>
      </c>
      <c r="AV9" s="60" t="s">
        <v>285</v>
      </c>
      <c r="AW9" s="60" t="s">
        <v>286</v>
      </c>
      <c r="AX9" s="153" t="s">
        <v>287</v>
      </c>
      <c r="AY9" s="1019"/>
      <c r="AZ9" s="157"/>
      <c r="BA9" s="157"/>
      <c r="BB9" s="157"/>
      <c r="BC9" s="157"/>
    </row>
    <row r="10" spans="1:55" s="208" customFormat="1" ht="29.25" customHeight="1">
      <c r="A10" s="1020">
        <v>1</v>
      </c>
      <c r="B10" s="1023" t="s">
        <v>305</v>
      </c>
      <c r="C10" s="1026" t="s">
        <v>312</v>
      </c>
      <c r="D10" s="141" t="s">
        <v>67</v>
      </c>
      <c r="E10" s="410">
        <v>2474</v>
      </c>
      <c r="F10" s="410">
        <v>2474</v>
      </c>
      <c r="G10" s="411">
        <v>2474</v>
      </c>
      <c r="H10" s="411">
        <v>2474</v>
      </c>
      <c r="I10" s="144"/>
      <c r="J10" s="144"/>
      <c r="K10" s="144"/>
      <c r="L10" s="144"/>
      <c r="M10" s="144"/>
      <c r="N10" s="144"/>
      <c r="O10" s="144"/>
      <c r="P10" s="144"/>
      <c r="Q10" s="144"/>
      <c r="R10" s="372"/>
      <c r="S10" s="968"/>
      <c r="T10" s="149">
        <v>0</v>
      </c>
      <c r="U10" s="144">
        <f>+VLOOKUP(C10,'SEG.FEB. TERRI-ARBOLADO'!$B$1:$K$19,10,0)</f>
        <v>110</v>
      </c>
      <c r="V10" s="144"/>
      <c r="W10" s="144"/>
      <c r="X10" s="144"/>
      <c r="Y10" s="144"/>
      <c r="Z10" s="144"/>
      <c r="AA10" s="144"/>
      <c r="AB10" s="144"/>
      <c r="AC10" s="144"/>
      <c r="AD10" s="144"/>
      <c r="AE10" s="144"/>
      <c r="AF10" s="968"/>
      <c r="AG10" s="1029" t="s">
        <v>312</v>
      </c>
      <c r="AH10" s="1032" t="s">
        <v>303</v>
      </c>
      <c r="AI10" s="1032" t="s">
        <v>303</v>
      </c>
      <c r="AJ10" s="1035" t="s">
        <v>442</v>
      </c>
      <c r="AK10" s="1026" t="s">
        <v>312</v>
      </c>
      <c r="AL10" s="1032" t="s">
        <v>303</v>
      </c>
      <c r="AM10" s="1032" t="s">
        <v>441</v>
      </c>
      <c r="AN10" s="1044">
        <v>563172.78652489418</v>
      </c>
      <c r="AO10" s="1044">
        <v>258860.18234553467</v>
      </c>
      <c r="AP10" s="1044">
        <v>304312.60417935957</v>
      </c>
      <c r="AQ10" s="1032" t="s">
        <v>303</v>
      </c>
      <c r="AR10" s="1041" t="s">
        <v>336</v>
      </c>
      <c r="AS10" s="1038">
        <v>563172.78652489418</v>
      </c>
      <c r="AT10" s="1041" t="s">
        <v>336</v>
      </c>
      <c r="AU10" s="1038">
        <v>563172.78652489418</v>
      </c>
      <c r="AV10" s="1041" t="s">
        <v>337</v>
      </c>
      <c r="AW10" s="1038">
        <v>563172.78652489418</v>
      </c>
      <c r="AX10" s="1044">
        <v>563172.78652489418</v>
      </c>
      <c r="AY10" s="1047"/>
    </row>
    <row r="11" spans="1:55" s="208" customFormat="1" ht="29.25" customHeight="1">
      <c r="A11" s="1021"/>
      <c r="B11" s="1024"/>
      <c r="C11" s="1027"/>
      <c r="D11" s="142" t="s">
        <v>6</v>
      </c>
      <c r="E11" s="374">
        <v>417218096</v>
      </c>
      <c r="F11" s="374">
        <v>417218096</v>
      </c>
      <c r="G11" s="373">
        <v>417218096</v>
      </c>
      <c r="H11" s="373">
        <v>419967104</v>
      </c>
      <c r="I11" s="375"/>
      <c r="J11" s="375"/>
      <c r="K11" s="375"/>
      <c r="L11" s="375"/>
      <c r="M11" s="376"/>
      <c r="N11" s="376"/>
      <c r="O11" s="376"/>
      <c r="P11" s="376"/>
      <c r="Q11" s="376"/>
      <c r="R11" s="376"/>
      <c r="S11" s="969"/>
      <c r="T11" s="377">
        <v>0</v>
      </c>
      <c r="U11" s="535">
        <f>+VLOOKUP(C10,'SEG.FEB. TERRI-ARBOLADO'!$B$1:$K$20,9,0)</f>
        <v>236809037</v>
      </c>
      <c r="V11" s="375"/>
      <c r="W11" s="375"/>
      <c r="X11" s="375"/>
      <c r="Y11" s="375"/>
      <c r="Z11" s="376"/>
      <c r="AA11" s="376"/>
      <c r="AB11" s="376"/>
      <c r="AC11" s="376"/>
      <c r="AD11" s="376"/>
      <c r="AE11" s="376"/>
      <c r="AF11" s="969"/>
      <c r="AG11" s="1030"/>
      <c r="AH11" s="1033"/>
      <c r="AI11" s="1033"/>
      <c r="AJ11" s="1036"/>
      <c r="AK11" s="1027"/>
      <c r="AL11" s="1033"/>
      <c r="AM11" s="1033"/>
      <c r="AN11" s="1045"/>
      <c r="AO11" s="1045"/>
      <c r="AP11" s="1045"/>
      <c r="AQ11" s="1033"/>
      <c r="AR11" s="1042"/>
      <c r="AS11" s="1039"/>
      <c r="AT11" s="1042"/>
      <c r="AU11" s="1039"/>
      <c r="AV11" s="1042"/>
      <c r="AW11" s="1039"/>
      <c r="AX11" s="1045"/>
      <c r="AY11" s="1048"/>
    </row>
    <row r="12" spans="1:55" s="208" customFormat="1" ht="29.25" customHeight="1">
      <c r="A12" s="1021"/>
      <c r="B12" s="1024"/>
      <c r="C12" s="1027"/>
      <c r="D12" s="142" t="s">
        <v>68</v>
      </c>
      <c r="E12" s="146">
        <v>201</v>
      </c>
      <c r="F12" s="146">
        <v>201</v>
      </c>
      <c r="G12" s="145">
        <v>201</v>
      </c>
      <c r="H12" s="145">
        <v>201</v>
      </c>
      <c r="I12" s="172"/>
      <c r="J12" s="172"/>
      <c r="K12" s="172"/>
      <c r="L12" s="172"/>
      <c r="M12" s="96"/>
      <c r="N12" s="96"/>
      <c r="O12" s="172"/>
      <c r="P12" s="172"/>
      <c r="Q12" s="172"/>
      <c r="R12" s="378"/>
      <c r="S12" s="969"/>
      <c r="T12" s="145">
        <v>65</v>
      </c>
      <c r="U12" s="96">
        <f>+VLOOKUP(C10,'FEB TERRI SILV  (2)'!$B$2:$L$21,10,0)</f>
        <v>122</v>
      </c>
      <c r="V12" s="172"/>
      <c r="W12" s="172"/>
      <c r="X12" s="172"/>
      <c r="Y12" s="172"/>
      <c r="Z12" s="96"/>
      <c r="AA12" s="96"/>
      <c r="AB12" s="172"/>
      <c r="AC12" s="172"/>
      <c r="AD12" s="376"/>
      <c r="AE12" s="376"/>
      <c r="AF12" s="969"/>
      <c r="AG12" s="1030"/>
      <c r="AH12" s="1033"/>
      <c r="AI12" s="1033"/>
      <c r="AJ12" s="1036"/>
      <c r="AK12" s="1027"/>
      <c r="AL12" s="1033"/>
      <c r="AM12" s="1033"/>
      <c r="AN12" s="1045"/>
      <c r="AO12" s="1045"/>
      <c r="AP12" s="1045"/>
      <c r="AQ12" s="1033"/>
      <c r="AR12" s="1042"/>
      <c r="AS12" s="1039"/>
      <c r="AT12" s="1042"/>
      <c r="AU12" s="1039"/>
      <c r="AV12" s="1042"/>
      <c r="AW12" s="1039"/>
      <c r="AX12" s="1045"/>
      <c r="AY12" s="1048"/>
    </row>
    <row r="13" spans="1:55" s="208" customFormat="1" ht="29.25" customHeight="1">
      <c r="A13" s="1021"/>
      <c r="B13" s="1024"/>
      <c r="C13" s="1027"/>
      <c r="D13" s="142" t="s">
        <v>7</v>
      </c>
      <c r="E13" s="146">
        <v>65324431</v>
      </c>
      <c r="F13" s="146">
        <v>65324431</v>
      </c>
      <c r="G13" s="145">
        <v>65324431</v>
      </c>
      <c r="H13" s="145">
        <v>65324431</v>
      </c>
      <c r="I13" s="172"/>
      <c r="J13" s="172"/>
      <c r="K13" s="172"/>
      <c r="L13" s="172"/>
      <c r="M13" s="96"/>
      <c r="N13" s="96"/>
      <c r="O13" s="172"/>
      <c r="P13" s="172"/>
      <c r="Q13" s="172"/>
      <c r="R13" s="378"/>
      <c r="S13" s="969"/>
      <c r="T13" s="145">
        <v>15732148</v>
      </c>
      <c r="U13" s="96">
        <f>+VLOOKUP(C10,'FEB TERRI SILV  (2)'!$B$2:$L$21,11,0)</f>
        <v>28693793</v>
      </c>
      <c r="V13" s="172"/>
      <c r="W13" s="172"/>
      <c r="X13" s="172"/>
      <c r="Y13" s="172"/>
      <c r="Z13" s="96"/>
      <c r="AA13" s="96"/>
      <c r="AB13" s="172"/>
      <c r="AC13" s="172"/>
      <c r="AD13" s="376"/>
      <c r="AE13" s="376"/>
      <c r="AF13" s="969"/>
      <c r="AG13" s="1030"/>
      <c r="AH13" s="1033"/>
      <c r="AI13" s="1033"/>
      <c r="AJ13" s="1036"/>
      <c r="AK13" s="1027"/>
      <c r="AL13" s="1033"/>
      <c r="AM13" s="1033"/>
      <c r="AN13" s="1045"/>
      <c r="AO13" s="1045"/>
      <c r="AP13" s="1045"/>
      <c r="AQ13" s="1033"/>
      <c r="AR13" s="1042"/>
      <c r="AS13" s="1039"/>
      <c r="AT13" s="1042"/>
      <c r="AU13" s="1039"/>
      <c r="AV13" s="1042"/>
      <c r="AW13" s="1039"/>
      <c r="AX13" s="1045"/>
      <c r="AY13" s="1048"/>
    </row>
    <row r="14" spans="1:55" s="208" customFormat="1" ht="29.25" customHeight="1">
      <c r="A14" s="1021"/>
      <c r="B14" s="1024"/>
      <c r="C14" s="1027"/>
      <c r="D14" s="142" t="s">
        <v>69</v>
      </c>
      <c r="E14" s="174">
        <v>2675</v>
      </c>
      <c r="F14" s="174">
        <v>2675</v>
      </c>
      <c r="G14" s="173">
        <v>2675</v>
      </c>
      <c r="H14" s="173">
        <v>2675</v>
      </c>
      <c r="I14" s="175"/>
      <c r="J14" s="175"/>
      <c r="K14" s="175"/>
      <c r="L14" s="175"/>
      <c r="M14" s="175"/>
      <c r="N14" s="175"/>
      <c r="O14" s="175"/>
      <c r="P14" s="175"/>
      <c r="Q14" s="175"/>
      <c r="R14" s="379"/>
      <c r="S14" s="969"/>
      <c r="T14" s="173">
        <v>65</v>
      </c>
      <c r="U14" s="175">
        <f>+U10+U12</f>
        <v>232</v>
      </c>
      <c r="V14" s="175"/>
      <c r="W14" s="175"/>
      <c r="X14" s="175"/>
      <c r="Y14" s="175"/>
      <c r="Z14" s="175"/>
      <c r="AA14" s="175"/>
      <c r="AB14" s="175"/>
      <c r="AC14" s="175"/>
      <c r="AD14" s="175"/>
      <c r="AE14" s="175"/>
      <c r="AF14" s="969"/>
      <c r="AG14" s="1030"/>
      <c r="AH14" s="1033"/>
      <c r="AI14" s="1033"/>
      <c r="AJ14" s="1036"/>
      <c r="AK14" s="1027"/>
      <c r="AL14" s="1033"/>
      <c r="AM14" s="1033"/>
      <c r="AN14" s="1045"/>
      <c r="AO14" s="1045"/>
      <c r="AP14" s="1045"/>
      <c r="AQ14" s="1033"/>
      <c r="AR14" s="1042"/>
      <c r="AS14" s="1039"/>
      <c r="AT14" s="1042"/>
      <c r="AU14" s="1039"/>
      <c r="AV14" s="1042"/>
      <c r="AW14" s="1039"/>
      <c r="AX14" s="1045"/>
      <c r="AY14" s="1048"/>
    </row>
    <row r="15" spans="1:55" s="208" customFormat="1" ht="29.25" customHeight="1" thickBot="1">
      <c r="A15" s="1021"/>
      <c r="B15" s="1024"/>
      <c r="C15" s="1028"/>
      <c r="D15" s="150" t="s">
        <v>72</v>
      </c>
      <c r="E15" s="381">
        <v>482542527</v>
      </c>
      <c r="F15" s="381">
        <v>482542527</v>
      </c>
      <c r="G15" s="380">
        <v>482542527</v>
      </c>
      <c r="H15" s="380">
        <v>485291535</v>
      </c>
      <c r="I15" s="382"/>
      <c r="J15" s="382"/>
      <c r="K15" s="382"/>
      <c r="L15" s="382"/>
      <c r="M15" s="382"/>
      <c r="N15" s="382"/>
      <c r="O15" s="382"/>
      <c r="P15" s="382"/>
      <c r="Q15" s="382"/>
      <c r="R15" s="382"/>
      <c r="S15" s="970"/>
      <c r="T15" s="380">
        <v>15732148</v>
      </c>
      <c r="U15" s="536">
        <f>+U11+U13</f>
        <v>265502830</v>
      </c>
      <c r="V15" s="382"/>
      <c r="W15" s="382"/>
      <c r="X15" s="382"/>
      <c r="Y15" s="382"/>
      <c r="Z15" s="382"/>
      <c r="AA15" s="382"/>
      <c r="AB15" s="382"/>
      <c r="AC15" s="382"/>
      <c r="AD15" s="382"/>
      <c r="AE15" s="382"/>
      <c r="AF15" s="970"/>
      <c r="AG15" s="1031"/>
      <c r="AH15" s="1034"/>
      <c r="AI15" s="1034"/>
      <c r="AJ15" s="1037"/>
      <c r="AK15" s="1028"/>
      <c r="AL15" s="1034"/>
      <c r="AM15" s="1034"/>
      <c r="AN15" s="1046"/>
      <c r="AO15" s="1046"/>
      <c r="AP15" s="1046"/>
      <c r="AQ15" s="1034"/>
      <c r="AR15" s="1043"/>
      <c r="AS15" s="1040"/>
      <c r="AT15" s="1043"/>
      <c r="AU15" s="1040"/>
      <c r="AV15" s="1043"/>
      <c r="AW15" s="1040"/>
      <c r="AX15" s="1046"/>
      <c r="AY15" s="1049"/>
    </row>
    <row r="16" spans="1:55" s="208" customFormat="1" ht="29.25" customHeight="1">
      <c r="A16" s="1021"/>
      <c r="B16" s="1024"/>
      <c r="C16" s="1026" t="s">
        <v>313</v>
      </c>
      <c r="D16" s="141" t="s">
        <v>67</v>
      </c>
      <c r="E16" s="410">
        <v>1769</v>
      </c>
      <c r="F16" s="410">
        <v>1769</v>
      </c>
      <c r="G16" s="411">
        <v>1769</v>
      </c>
      <c r="H16" s="411">
        <v>1769</v>
      </c>
      <c r="I16" s="144"/>
      <c r="J16" s="144"/>
      <c r="K16" s="144"/>
      <c r="L16" s="144"/>
      <c r="M16" s="144"/>
      <c r="N16" s="144"/>
      <c r="O16" s="144"/>
      <c r="P16" s="144"/>
      <c r="Q16" s="144"/>
      <c r="R16" s="372"/>
      <c r="S16" s="968"/>
      <c r="T16" s="149">
        <v>0</v>
      </c>
      <c r="U16" s="144">
        <f>+VLOOKUP(C16,'SEG.FEB. TERRI-ARBOLADO'!$B$1:$K$19,10,0)</f>
        <v>79</v>
      </c>
      <c r="V16" s="144"/>
      <c r="W16" s="144"/>
      <c r="X16" s="144"/>
      <c r="Y16" s="144"/>
      <c r="Z16" s="144"/>
      <c r="AA16" s="144"/>
      <c r="AB16" s="144"/>
      <c r="AC16" s="144"/>
      <c r="AD16" s="144"/>
      <c r="AE16" s="144"/>
      <c r="AF16" s="968"/>
      <c r="AG16" s="1029" t="s">
        <v>313</v>
      </c>
      <c r="AH16" s="1032" t="s">
        <v>303</v>
      </c>
      <c r="AI16" s="1032" t="s">
        <v>303</v>
      </c>
      <c r="AJ16" s="1035" t="s">
        <v>442</v>
      </c>
      <c r="AK16" s="1026" t="s">
        <v>313</v>
      </c>
      <c r="AL16" s="1032" t="s">
        <v>303</v>
      </c>
      <c r="AM16" s="1032" t="s">
        <v>441</v>
      </c>
      <c r="AN16" s="1044">
        <v>163230.72497655527</v>
      </c>
      <c r="AO16" s="1044">
        <v>77499.342048074177</v>
      </c>
      <c r="AP16" s="1044">
        <v>85731.382928481078</v>
      </c>
      <c r="AQ16" s="1032" t="s">
        <v>303</v>
      </c>
      <c r="AR16" s="1041" t="s">
        <v>336</v>
      </c>
      <c r="AS16" s="1038">
        <v>163230.72497655527</v>
      </c>
      <c r="AT16" s="1041" t="s">
        <v>336</v>
      </c>
      <c r="AU16" s="1038">
        <v>163230.72497655527</v>
      </c>
      <c r="AV16" s="1041" t="s">
        <v>337</v>
      </c>
      <c r="AW16" s="1038">
        <v>163230.72497655527</v>
      </c>
      <c r="AX16" s="1044">
        <v>163230.72497655527</v>
      </c>
      <c r="AY16" s="1047"/>
    </row>
    <row r="17" spans="1:51" s="208" customFormat="1" ht="29.25" customHeight="1">
      <c r="A17" s="1021"/>
      <c r="B17" s="1024"/>
      <c r="C17" s="1027"/>
      <c r="D17" s="142" t="s">
        <v>6</v>
      </c>
      <c r="E17" s="374">
        <v>298277774</v>
      </c>
      <c r="F17" s="374">
        <v>298277774</v>
      </c>
      <c r="G17" s="373">
        <v>298277774</v>
      </c>
      <c r="H17" s="373">
        <v>300243096</v>
      </c>
      <c r="I17" s="375"/>
      <c r="J17" s="375"/>
      <c r="K17" s="375"/>
      <c r="L17" s="375"/>
      <c r="M17" s="376"/>
      <c r="N17" s="376"/>
      <c r="O17" s="376"/>
      <c r="P17" s="376"/>
      <c r="Q17" s="376"/>
      <c r="R17" s="376"/>
      <c r="S17" s="969"/>
      <c r="T17" s="377">
        <v>0</v>
      </c>
      <c r="U17" s="535">
        <f>+VLOOKUP(C16,'SEG.FEB. TERRI-ARBOLADO'!$B$1:$K$20,9,0)</f>
        <v>169299637</v>
      </c>
      <c r="V17" s="375"/>
      <c r="W17" s="375"/>
      <c r="X17" s="375"/>
      <c r="Y17" s="375"/>
      <c r="Z17" s="376"/>
      <c r="AA17" s="376"/>
      <c r="AB17" s="376"/>
      <c r="AC17" s="376"/>
      <c r="AD17" s="376"/>
      <c r="AE17" s="376"/>
      <c r="AF17" s="969"/>
      <c r="AG17" s="1030"/>
      <c r="AH17" s="1033"/>
      <c r="AI17" s="1033"/>
      <c r="AJ17" s="1036"/>
      <c r="AK17" s="1027"/>
      <c r="AL17" s="1033"/>
      <c r="AM17" s="1033"/>
      <c r="AN17" s="1045"/>
      <c r="AO17" s="1045"/>
      <c r="AP17" s="1045"/>
      <c r="AQ17" s="1033"/>
      <c r="AR17" s="1042"/>
      <c r="AS17" s="1039"/>
      <c r="AT17" s="1042"/>
      <c r="AU17" s="1039"/>
      <c r="AV17" s="1042"/>
      <c r="AW17" s="1039"/>
      <c r="AX17" s="1045"/>
      <c r="AY17" s="1048"/>
    </row>
    <row r="18" spans="1:51" s="208" customFormat="1" ht="29.25" customHeight="1">
      <c r="A18" s="1021"/>
      <c r="B18" s="1024"/>
      <c r="C18" s="1027"/>
      <c r="D18" s="142" t="s">
        <v>68</v>
      </c>
      <c r="E18" s="146">
        <v>147</v>
      </c>
      <c r="F18" s="146">
        <v>147</v>
      </c>
      <c r="G18" s="145">
        <v>147</v>
      </c>
      <c r="H18" s="145">
        <v>147</v>
      </c>
      <c r="I18" s="172"/>
      <c r="J18" s="172"/>
      <c r="K18" s="172"/>
      <c r="L18" s="172"/>
      <c r="M18" s="96"/>
      <c r="N18" s="96"/>
      <c r="O18" s="172"/>
      <c r="P18" s="172"/>
      <c r="Q18" s="172"/>
      <c r="R18" s="378"/>
      <c r="S18" s="969"/>
      <c r="T18" s="145">
        <v>34</v>
      </c>
      <c r="U18" s="96">
        <f>+VLOOKUP(C16,'FEB TERRI SILV  (2)'!$B$2:$L$21,10,0)</f>
        <v>64</v>
      </c>
      <c r="V18" s="172"/>
      <c r="W18" s="172"/>
      <c r="X18" s="172"/>
      <c r="Y18" s="172"/>
      <c r="Z18" s="96"/>
      <c r="AA18" s="96"/>
      <c r="AB18" s="172"/>
      <c r="AC18" s="172"/>
      <c r="AD18" s="376"/>
      <c r="AE18" s="376"/>
      <c r="AF18" s="969"/>
      <c r="AG18" s="1030"/>
      <c r="AH18" s="1033"/>
      <c r="AI18" s="1033"/>
      <c r="AJ18" s="1036"/>
      <c r="AK18" s="1027"/>
      <c r="AL18" s="1033"/>
      <c r="AM18" s="1033"/>
      <c r="AN18" s="1045"/>
      <c r="AO18" s="1045"/>
      <c r="AP18" s="1045"/>
      <c r="AQ18" s="1033"/>
      <c r="AR18" s="1042"/>
      <c r="AS18" s="1039"/>
      <c r="AT18" s="1042"/>
      <c r="AU18" s="1039"/>
      <c r="AV18" s="1042"/>
      <c r="AW18" s="1039"/>
      <c r="AX18" s="1045"/>
      <c r="AY18" s="1048"/>
    </row>
    <row r="19" spans="1:51" s="208" customFormat="1" ht="29.25" customHeight="1">
      <c r="A19" s="1021"/>
      <c r="B19" s="1024"/>
      <c r="C19" s="1027"/>
      <c r="D19" s="142" t="s">
        <v>7</v>
      </c>
      <c r="E19" s="146">
        <v>47870786</v>
      </c>
      <c r="F19" s="146">
        <v>47870786</v>
      </c>
      <c r="G19" s="145">
        <v>47870786</v>
      </c>
      <c r="H19" s="145">
        <v>47870786</v>
      </c>
      <c r="I19" s="172"/>
      <c r="J19" s="172"/>
      <c r="K19" s="172"/>
      <c r="L19" s="172"/>
      <c r="M19" s="96"/>
      <c r="N19" s="96"/>
      <c r="O19" s="172"/>
      <c r="P19" s="172"/>
      <c r="Q19" s="172"/>
      <c r="R19" s="378"/>
      <c r="S19" s="969"/>
      <c r="T19" s="145">
        <v>8240649</v>
      </c>
      <c r="U19" s="96">
        <f>+VLOOKUP(C16,'FEB TERRI SILV  (2)'!$B$2:$L$21,11,0)</f>
        <v>15030082</v>
      </c>
      <c r="V19" s="172"/>
      <c r="W19" s="172"/>
      <c r="X19" s="172"/>
      <c r="Y19" s="172"/>
      <c r="Z19" s="96"/>
      <c r="AA19" s="96"/>
      <c r="AB19" s="172"/>
      <c r="AC19" s="172"/>
      <c r="AD19" s="376"/>
      <c r="AE19" s="376"/>
      <c r="AF19" s="969"/>
      <c r="AG19" s="1030"/>
      <c r="AH19" s="1033"/>
      <c r="AI19" s="1033"/>
      <c r="AJ19" s="1036"/>
      <c r="AK19" s="1027"/>
      <c r="AL19" s="1033"/>
      <c r="AM19" s="1033"/>
      <c r="AN19" s="1045"/>
      <c r="AO19" s="1045"/>
      <c r="AP19" s="1045"/>
      <c r="AQ19" s="1033"/>
      <c r="AR19" s="1042"/>
      <c r="AS19" s="1039"/>
      <c r="AT19" s="1042"/>
      <c r="AU19" s="1039"/>
      <c r="AV19" s="1042"/>
      <c r="AW19" s="1039"/>
      <c r="AX19" s="1045"/>
      <c r="AY19" s="1048"/>
    </row>
    <row r="20" spans="1:51" s="208" customFormat="1" ht="29.25" customHeight="1">
      <c r="A20" s="1021"/>
      <c r="B20" s="1024"/>
      <c r="C20" s="1027"/>
      <c r="D20" s="142" t="s">
        <v>69</v>
      </c>
      <c r="E20" s="174">
        <v>1916</v>
      </c>
      <c r="F20" s="174">
        <v>1916</v>
      </c>
      <c r="G20" s="173">
        <v>1916</v>
      </c>
      <c r="H20" s="173">
        <v>1916</v>
      </c>
      <c r="I20" s="175"/>
      <c r="J20" s="175"/>
      <c r="K20" s="175"/>
      <c r="L20" s="175"/>
      <c r="M20" s="175"/>
      <c r="N20" s="175"/>
      <c r="O20" s="175"/>
      <c r="P20" s="175"/>
      <c r="Q20" s="175"/>
      <c r="R20" s="379"/>
      <c r="S20" s="969"/>
      <c r="T20" s="173">
        <v>34</v>
      </c>
      <c r="U20" s="175">
        <f>+U16+U18</f>
        <v>143</v>
      </c>
      <c r="V20" s="175"/>
      <c r="W20" s="175"/>
      <c r="X20" s="175"/>
      <c r="Y20" s="175"/>
      <c r="Z20" s="175"/>
      <c r="AA20" s="175"/>
      <c r="AB20" s="175"/>
      <c r="AC20" s="175"/>
      <c r="AD20" s="175"/>
      <c r="AE20" s="175"/>
      <c r="AF20" s="969"/>
      <c r="AG20" s="1030"/>
      <c r="AH20" s="1033"/>
      <c r="AI20" s="1033"/>
      <c r="AJ20" s="1036"/>
      <c r="AK20" s="1027"/>
      <c r="AL20" s="1033"/>
      <c r="AM20" s="1033"/>
      <c r="AN20" s="1045"/>
      <c r="AO20" s="1045"/>
      <c r="AP20" s="1045"/>
      <c r="AQ20" s="1033"/>
      <c r="AR20" s="1042"/>
      <c r="AS20" s="1039"/>
      <c r="AT20" s="1042"/>
      <c r="AU20" s="1039"/>
      <c r="AV20" s="1042"/>
      <c r="AW20" s="1039"/>
      <c r="AX20" s="1045"/>
      <c r="AY20" s="1048"/>
    </row>
    <row r="21" spans="1:51" s="208" customFormat="1" ht="29.25" customHeight="1" thickBot="1">
      <c r="A21" s="1021"/>
      <c r="B21" s="1024"/>
      <c r="C21" s="1028"/>
      <c r="D21" s="150" t="s">
        <v>72</v>
      </c>
      <c r="E21" s="381">
        <v>346148560</v>
      </c>
      <c r="F21" s="381">
        <v>346148560</v>
      </c>
      <c r="G21" s="380">
        <v>346148560</v>
      </c>
      <c r="H21" s="380">
        <v>348113882</v>
      </c>
      <c r="I21" s="382"/>
      <c r="J21" s="382"/>
      <c r="K21" s="382"/>
      <c r="L21" s="382"/>
      <c r="M21" s="382"/>
      <c r="N21" s="382"/>
      <c r="O21" s="382"/>
      <c r="P21" s="382"/>
      <c r="Q21" s="382"/>
      <c r="R21" s="382"/>
      <c r="S21" s="970"/>
      <c r="T21" s="380">
        <v>8240649</v>
      </c>
      <c r="U21" s="536">
        <f>+U17+U19</f>
        <v>184329719</v>
      </c>
      <c r="V21" s="382"/>
      <c r="W21" s="382"/>
      <c r="X21" s="382"/>
      <c r="Y21" s="382"/>
      <c r="Z21" s="382"/>
      <c r="AA21" s="382"/>
      <c r="AB21" s="382"/>
      <c r="AC21" s="382"/>
      <c r="AD21" s="382"/>
      <c r="AE21" s="382"/>
      <c r="AF21" s="970"/>
      <c r="AG21" s="1031"/>
      <c r="AH21" s="1034"/>
      <c r="AI21" s="1034"/>
      <c r="AJ21" s="1037"/>
      <c r="AK21" s="1028"/>
      <c r="AL21" s="1034"/>
      <c r="AM21" s="1034"/>
      <c r="AN21" s="1046"/>
      <c r="AO21" s="1046"/>
      <c r="AP21" s="1046"/>
      <c r="AQ21" s="1034"/>
      <c r="AR21" s="1043"/>
      <c r="AS21" s="1040"/>
      <c r="AT21" s="1043"/>
      <c r="AU21" s="1040"/>
      <c r="AV21" s="1043"/>
      <c r="AW21" s="1040"/>
      <c r="AX21" s="1046"/>
      <c r="AY21" s="1049"/>
    </row>
    <row r="22" spans="1:51" s="208" customFormat="1" ht="29.25" customHeight="1">
      <c r="A22" s="1021"/>
      <c r="B22" s="1024"/>
      <c r="C22" s="1026" t="s">
        <v>314</v>
      </c>
      <c r="D22" s="141" t="s">
        <v>67</v>
      </c>
      <c r="E22" s="410">
        <v>354</v>
      </c>
      <c r="F22" s="410">
        <v>354</v>
      </c>
      <c r="G22" s="411">
        <v>354</v>
      </c>
      <c r="H22" s="411">
        <v>354</v>
      </c>
      <c r="I22" s="144"/>
      <c r="J22" s="144"/>
      <c r="K22" s="144"/>
      <c r="L22" s="144"/>
      <c r="M22" s="144"/>
      <c r="N22" s="144"/>
      <c r="O22" s="144"/>
      <c r="P22" s="144"/>
      <c r="Q22" s="144"/>
      <c r="R22" s="372"/>
      <c r="S22" s="968"/>
      <c r="T22" s="149">
        <v>0</v>
      </c>
      <c r="U22" s="144">
        <f>+VLOOKUP(C22,'SEG.FEB. TERRI-ARBOLADO'!$B$1:$K$19,10,0)</f>
        <v>16</v>
      </c>
      <c r="V22" s="144"/>
      <c r="W22" s="144"/>
      <c r="X22" s="144"/>
      <c r="Y22" s="144"/>
      <c r="Z22" s="144"/>
      <c r="AA22" s="144"/>
      <c r="AB22" s="144"/>
      <c r="AC22" s="144"/>
      <c r="AD22" s="144"/>
      <c r="AE22" s="144"/>
      <c r="AF22" s="968"/>
      <c r="AG22" s="1029" t="s">
        <v>314</v>
      </c>
      <c r="AH22" s="1032" t="s">
        <v>303</v>
      </c>
      <c r="AI22" s="1032" t="s">
        <v>303</v>
      </c>
      <c r="AJ22" s="1035" t="s">
        <v>443</v>
      </c>
      <c r="AK22" s="1026" t="s">
        <v>314</v>
      </c>
      <c r="AL22" s="1032" t="s">
        <v>303</v>
      </c>
      <c r="AM22" s="1032" t="s">
        <v>441</v>
      </c>
      <c r="AN22" s="1044">
        <v>107787.77730349379</v>
      </c>
      <c r="AO22" s="1044">
        <v>53687.302981756962</v>
      </c>
      <c r="AP22" s="1044">
        <v>54100.474321736823</v>
      </c>
      <c r="AQ22" s="1032" t="s">
        <v>303</v>
      </c>
      <c r="AR22" s="1041" t="s">
        <v>336</v>
      </c>
      <c r="AS22" s="1038">
        <v>107787.77730349379</v>
      </c>
      <c r="AT22" s="1041" t="s">
        <v>336</v>
      </c>
      <c r="AU22" s="1038">
        <v>107787.77730349379</v>
      </c>
      <c r="AV22" s="1041" t="s">
        <v>337</v>
      </c>
      <c r="AW22" s="1038">
        <v>107787.77730349379</v>
      </c>
      <c r="AX22" s="1044">
        <v>107787.77730349379</v>
      </c>
      <c r="AY22" s="1047"/>
    </row>
    <row r="23" spans="1:51" s="208" customFormat="1" ht="29.25" customHeight="1">
      <c r="A23" s="1021"/>
      <c r="B23" s="1024"/>
      <c r="C23" s="1027"/>
      <c r="D23" s="142" t="s">
        <v>6</v>
      </c>
      <c r="E23" s="374">
        <v>59779151</v>
      </c>
      <c r="F23" s="374">
        <v>59779151</v>
      </c>
      <c r="G23" s="373">
        <v>59779151</v>
      </c>
      <c r="H23" s="373">
        <v>60173029</v>
      </c>
      <c r="I23" s="375"/>
      <c r="J23" s="375"/>
      <c r="K23" s="375"/>
      <c r="L23" s="375"/>
      <c r="M23" s="376"/>
      <c r="N23" s="376"/>
      <c r="O23" s="376"/>
      <c r="P23" s="376"/>
      <c r="Q23" s="376"/>
      <c r="R23" s="376"/>
      <c r="S23" s="969"/>
      <c r="T23" s="377">
        <v>0</v>
      </c>
      <c r="U23" s="535">
        <f>+VLOOKUP(C22,'SEG.FEB. TERRI-ARBOLADO'!$B$1:$K$20,9,0)</f>
        <v>33930079</v>
      </c>
      <c r="V23" s="375"/>
      <c r="W23" s="375"/>
      <c r="X23" s="375"/>
      <c r="Y23" s="375"/>
      <c r="Z23" s="376"/>
      <c r="AA23" s="376"/>
      <c r="AB23" s="376"/>
      <c r="AC23" s="376"/>
      <c r="AD23" s="376"/>
      <c r="AE23" s="376"/>
      <c r="AF23" s="969"/>
      <c r="AG23" s="1030"/>
      <c r="AH23" s="1033"/>
      <c r="AI23" s="1033"/>
      <c r="AJ23" s="1036"/>
      <c r="AK23" s="1027"/>
      <c r="AL23" s="1033"/>
      <c r="AM23" s="1033"/>
      <c r="AN23" s="1045"/>
      <c r="AO23" s="1045"/>
      <c r="AP23" s="1045"/>
      <c r="AQ23" s="1033"/>
      <c r="AR23" s="1042"/>
      <c r="AS23" s="1039"/>
      <c r="AT23" s="1042"/>
      <c r="AU23" s="1039"/>
      <c r="AV23" s="1042"/>
      <c r="AW23" s="1039"/>
      <c r="AX23" s="1045"/>
      <c r="AY23" s="1048"/>
    </row>
    <row r="24" spans="1:51" s="208" customFormat="1" ht="29.25" customHeight="1">
      <c r="A24" s="1021"/>
      <c r="B24" s="1024"/>
      <c r="C24" s="1027"/>
      <c r="D24" s="142" t="s">
        <v>68</v>
      </c>
      <c r="E24" s="146">
        <v>68</v>
      </c>
      <c r="F24" s="146">
        <v>68</v>
      </c>
      <c r="G24" s="145">
        <v>68</v>
      </c>
      <c r="H24" s="145">
        <v>68</v>
      </c>
      <c r="I24" s="172"/>
      <c r="J24" s="172"/>
      <c r="K24" s="172"/>
      <c r="L24" s="172"/>
      <c r="M24" s="96"/>
      <c r="N24" s="96"/>
      <c r="O24" s="172"/>
      <c r="P24" s="172"/>
      <c r="Q24" s="172"/>
      <c r="R24" s="378"/>
      <c r="S24" s="969"/>
      <c r="T24" s="145">
        <v>1</v>
      </c>
      <c r="U24" s="96">
        <f>+VLOOKUP(C22,'FEB TERRI SILV  (2)'!$B$2:$L$21,10,0)</f>
        <v>1</v>
      </c>
      <c r="V24" s="172"/>
      <c r="W24" s="172"/>
      <c r="X24" s="172"/>
      <c r="Y24" s="172"/>
      <c r="Z24" s="96"/>
      <c r="AA24" s="96"/>
      <c r="AB24" s="172"/>
      <c r="AC24" s="172"/>
      <c r="AD24" s="376"/>
      <c r="AE24" s="376"/>
      <c r="AF24" s="969"/>
      <c r="AG24" s="1030"/>
      <c r="AH24" s="1033"/>
      <c r="AI24" s="1033"/>
      <c r="AJ24" s="1036"/>
      <c r="AK24" s="1027"/>
      <c r="AL24" s="1033"/>
      <c r="AM24" s="1033"/>
      <c r="AN24" s="1045"/>
      <c r="AO24" s="1045"/>
      <c r="AP24" s="1045"/>
      <c r="AQ24" s="1033"/>
      <c r="AR24" s="1042"/>
      <c r="AS24" s="1039"/>
      <c r="AT24" s="1042"/>
      <c r="AU24" s="1039"/>
      <c r="AV24" s="1042"/>
      <c r="AW24" s="1039"/>
      <c r="AX24" s="1045"/>
      <c r="AY24" s="1048"/>
    </row>
    <row r="25" spans="1:51" s="208" customFormat="1" ht="29.25" customHeight="1">
      <c r="A25" s="1021"/>
      <c r="B25" s="1024"/>
      <c r="C25" s="1027"/>
      <c r="D25" s="142" t="s">
        <v>7</v>
      </c>
      <c r="E25" s="146">
        <v>21943795</v>
      </c>
      <c r="F25" s="146">
        <v>21943795</v>
      </c>
      <c r="G25" s="145">
        <v>21943795</v>
      </c>
      <c r="H25" s="145">
        <v>21943795</v>
      </c>
      <c r="I25" s="172"/>
      <c r="J25" s="172"/>
      <c r="K25" s="172"/>
      <c r="L25" s="172"/>
      <c r="M25" s="96"/>
      <c r="N25" s="96"/>
      <c r="O25" s="172"/>
      <c r="P25" s="172"/>
      <c r="Q25" s="172"/>
      <c r="R25" s="378"/>
      <c r="S25" s="969"/>
      <c r="T25" s="145">
        <v>166478</v>
      </c>
      <c r="U25" s="96">
        <f>+VLOOKUP(C22,'FEB TERRI SILV  (2)'!$B$2:$L$21,11,0)</f>
        <v>303638</v>
      </c>
      <c r="V25" s="172"/>
      <c r="W25" s="172"/>
      <c r="X25" s="172"/>
      <c r="Y25" s="172"/>
      <c r="Z25" s="96"/>
      <c r="AA25" s="96"/>
      <c r="AB25" s="172"/>
      <c r="AC25" s="172"/>
      <c r="AD25" s="376"/>
      <c r="AE25" s="376"/>
      <c r="AF25" s="969"/>
      <c r="AG25" s="1030"/>
      <c r="AH25" s="1033"/>
      <c r="AI25" s="1033"/>
      <c r="AJ25" s="1036"/>
      <c r="AK25" s="1027"/>
      <c r="AL25" s="1033"/>
      <c r="AM25" s="1033"/>
      <c r="AN25" s="1045"/>
      <c r="AO25" s="1045"/>
      <c r="AP25" s="1045"/>
      <c r="AQ25" s="1033"/>
      <c r="AR25" s="1042"/>
      <c r="AS25" s="1039"/>
      <c r="AT25" s="1042"/>
      <c r="AU25" s="1039"/>
      <c r="AV25" s="1042"/>
      <c r="AW25" s="1039"/>
      <c r="AX25" s="1045"/>
      <c r="AY25" s="1048"/>
    </row>
    <row r="26" spans="1:51" s="208" customFormat="1" ht="29.25" customHeight="1">
      <c r="A26" s="1021"/>
      <c r="B26" s="1024"/>
      <c r="C26" s="1027"/>
      <c r="D26" s="142" t="s">
        <v>69</v>
      </c>
      <c r="E26" s="174">
        <v>422</v>
      </c>
      <c r="F26" s="174">
        <v>422</v>
      </c>
      <c r="G26" s="173">
        <v>422</v>
      </c>
      <c r="H26" s="173">
        <v>422</v>
      </c>
      <c r="I26" s="175"/>
      <c r="J26" s="175"/>
      <c r="K26" s="175"/>
      <c r="L26" s="175"/>
      <c r="M26" s="175"/>
      <c r="N26" s="175"/>
      <c r="O26" s="175"/>
      <c r="P26" s="175"/>
      <c r="Q26" s="175"/>
      <c r="R26" s="379"/>
      <c r="S26" s="969"/>
      <c r="T26" s="173">
        <v>1</v>
      </c>
      <c r="U26" s="175">
        <f t="shared" ref="U26:U27" si="0">+U22+U24</f>
        <v>17</v>
      </c>
      <c r="V26" s="175"/>
      <c r="W26" s="175"/>
      <c r="X26" s="175"/>
      <c r="Y26" s="175"/>
      <c r="Z26" s="175"/>
      <c r="AA26" s="175"/>
      <c r="AB26" s="175"/>
      <c r="AC26" s="175"/>
      <c r="AD26" s="175"/>
      <c r="AE26" s="175"/>
      <c r="AF26" s="969"/>
      <c r="AG26" s="1030"/>
      <c r="AH26" s="1033"/>
      <c r="AI26" s="1033"/>
      <c r="AJ26" s="1036"/>
      <c r="AK26" s="1027"/>
      <c r="AL26" s="1033"/>
      <c r="AM26" s="1033"/>
      <c r="AN26" s="1045"/>
      <c r="AO26" s="1045"/>
      <c r="AP26" s="1045"/>
      <c r="AQ26" s="1033"/>
      <c r="AR26" s="1042"/>
      <c r="AS26" s="1039"/>
      <c r="AT26" s="1042"/>
      <c r="AU26" s="1039"/>
      <c r="AV26" s="1042"/>
      <c r="AW26" s="1039"/>
      <c r="AX26" s="1045"/>
      <c r="AY26" s="1048"/>
    </row>
    <row r="27" spans="1:51" s="208" customFormat="1" ht="29.25" customHeight="1" thickBot="1">
      <c r="A27" s="1021"/>
      <c r="B27" s="1024"/>
      <c r="C27" s="1028"/>
      <c r="D27" s="150" t="s">
        <v>72</v>
      </c>
      <c r="E27" s="381">
        <v>81722946</v>
      </c>
      <c r="F27" s="381">
        <v>81722946</v>
      </c>
      <c r="G27" s="380">
        <v>81722946</v>
      </c>
      <c r="H27" s="380">
        <v>82116824</v>
      </c>
      <c r="I27" s="382"/>
      <c r="J27" s="382"/>
      <c r="K27" s="382"/>
      <c r="L27" s="382"/>
      <c r="M27" s="382"/>
      <c r="N27" s="382"/>
      <c r="O27" s="382"/>
      <c r="P27" s="382"/>
      <c r="Q27" s="382"/>
      <c r="R27" s="382"/>
      <c r="S27" s="970"/>
      <c r="T27" s="380">
        <v>166478</v>
      </c>
      <c r="U27" s="536">
        <f t="shared" si="0"/>
        <v>34233717</v>
      </c>
      <c r="V27" s="382"/>
      <c r="W27" s="382"/>
      <c r="X27" s="382"/>
      <c r="Y27" s="382"/>
      <c r="Z27" s="382"/>
      <c r="AA27" s="382"/>
      <c r="AB27" s="382"/>
      <c r="AC27" s="382"/>
      <c r="AD27" s="382"/>
      <c r="AE27" s="382"/>
      <c r="AF27" s="970"/>
      <c r="AG27" s="1031"/>
      <c r="AH27" s="1034"/>
      <c r="AI27" s="1034"/>
      <c r="AJ27" s="1037"/>
      <c r="AK27" s="1028"/>
      <c r="AL27" s="1034"/>
      <c r="AM27" s="1034"/>
      <c r="AN27" s="1046"/>
      <c r="AO27" s="1046"/>
      <c r="AP27" s="1046"/>
      <c r="AQ27" s="1034"/>
      <c r="AR27" s="1043"/>
      <c r="AS27" s="1040"/>
      <c r="AT27" s="1043"/>
      <c r="AU27" s="1040"/>
      <c r="AV27" s="1043"/>
      <c r="AW27" s="1040"/>
      <c r="AX27" s="1046"/>
      <c r="AY27" s="1049"/>
    </row>
    <row r="28" spans="1:51" s="208" customFormat="1" ht="29.25" customHeight="1">
      <c r="A28" s="1021"/>
      <c r="B28" s="1024"/>
      <c r="C28" s="1026" t="s">
        <v>315</v>
      </c>
      <c r="D28" s="141" t="s">
        <v>67</v>
      </c>
      <c r="E28" s="410">
        <v>465</v>
      </c>
      <c r="F28" s="410">
        <v>465</v>
      </c>
      <c r="G28" s="411">
        <v>465</v>
      </c>
      <c r="H28" s="411">
        <v>465</v>
      </c>
      <c r="I28" s="144"/>
      <c r="J28" s="144"/>
      <c r="K28" s="144"/>
      <c r="L28" s="144"/>
      <c r="M28" s="144"/>
      <c r="N28" s="144"/>
      <c r="O28" s="144"/>
      <c r="P28" s="144"/>
      <c r="Q28" s="144"/>
      <c r="R28" s="372"/>
      <c r="S28" s="968"/>
      <c r="T28" s="149">
        <v>0</v>
      </c>
      <c r="U28" s="144">
        <f>+VLOOKUP(C28,'SEG.FEB. TERRI-ARBOLADO'!$B$1:$K$19,10,0)</f>
        <v>21</v>
      </c>
      <c r="V28" s="144"/>
      <c r="W28" s="144"/>
      <c r="X28" s="144"/>
      <c r="Y28" s="144"/>
      <c r="Z28" s="144"/>
      <c r="AA28" s="144"/>
      <c r="AB28" s="144"/>
      <c r="AC28" s="144"/>
      <c r="AD28" s="144"/>
      <c r="AE28" s="144"/>
      <c r="AF28" s="968"/>
      <c r="AG28" s="1029" t="s">
        <v>315</v>
      </c>
      <c r="AH28" s="1032" t="s">
        <v>303</v>
      </c>
      <c r="AI28" s="1032" t="s">
        <v>303</v>
      </c>
      <c r="AJ28" s="1035" t="s">
        <v>443</v>
      </c>
      <c r="AK28" s="1026" t="s">
        <v>315</v>
      </c>
      <c r="AL28" s="1032" t="s">
        <v>303</v>
      </c>
      <c r="AM28" s="1032" t="s">
        <v>441</v>
      </c>
      <c r="AN28" s="1044">
        <v>406574.31283195887</v>
      </c>
      <c r="AO28" s="1044">
        <v>196556.91202693075</v>
      </c>
      <c r="AP28" s="1044">
        <v>210017.40080502813</v>
      </c>
      <c r="AQ28" s="1032" t="s">
        <v>303</v>
      </c>
      <c r="AR28" s="1041" t="s">
        <v>336</v>
      </c>
      <c r="AS28" s="1038">
        <v>406574.31283195887</v>
      </c>
      <c r="AT28" s="1041" t="s">
        <v>336</v>
      </c>
      <c r="AU28" s="1038">
        <v>406574.31283195887</v>
      </c>
      <c r="AV28" s="1041" t="s">
        <v>337</v>
      </c>
      <c r="AW28" s="1038">
        <v>406574.31283195887</v>
      </c>
      <c r="AX28" s="1044">
        <v>406574.31283195887</v>
      </c>
      <c r="AY28" s="1047"/>
    </row>
    <row r="29" spans="1:51" s="208" customFormat="1" ht="29.25" customHeight="1">
      <c r="A29" s="1021"/>
      <c r="B29" s="1024"/>
      <c r="C29" s="1027"/>
      <c r="D29" s="142" t="s">
        <v>6</v>
      </c>
      <c r="E29" s="374">
        <v>78483309</v>
      </c>
      <c r="F29" s="374">
        <v>78483309</v>
      </c>
      <c r="G29" s="373">
        <v>78483309</v>
      </c>
      <c r="H29" s="373">
        <v>79000428</v>
      </c>
      <c r="I29" s="375"/>
      <c r="J29" s="375"/>
      <c r="K29" s="375"/>
      <c r="L29" s="375"/>
      <c r="M29" s="376"/>
      <c r="N29" s="376"/>
      <c r="O29" s="376"/>
      <c r="P29" s="376"/>
      <c r="Q29" s="376"/>
      <c r="R29" s="376"/>
      <c r="S29" s="969"/>
      <c r="T29" s="377">
        <v>0</v>
      </c>
      <c r="U29" s="535">
        <f>+VLOOKUP(C28,'SEG.FEB. TERRI-ARBOLADO'!$B$1:$K$20,9,0)</f>
        <v>44546382</v>
      </c>
      <c r="V29" s="375"/>
      <c r="W29" s="375"/>
      <c r="X29" s="375"/>
      <c r="Y29" s="375"/>
      <c r="Z29" s="376"/>
      <c r="AA29" s="376"/>
      <c r="AB29" s="376"/>
      <c r="AC29" s="376"/>
      <c r="AD29" s="376"/>
      <c r="AE29" s="376"/>
      <c r="AF29" s="969"/>
      <c r="AG29" s="1030"/>
      <c r="AH29" s="1033"/>
      <c r="AI29" s="1033"/>
      <c r="AJ29" s="1036"/>
      <c r="AK29" s="1027"/>
      <c r="AL29" s="1033"/>
      <c r="AM29" s="1033"/>
      <c r="AN29" s="1045"/>
      <c r="AO29" s="1045"/>
      <c r="AP29" s="1045"/>
      <c r="AQ29" s="1033"/>
      <c r="AR29" s="1042"/>
      <c r="AS29" s="1039"/>
      <c r="AT29" s="1042"/>
      <c r="AU29" s="1039"/>
      <c r="AV29" s="1042"/>
      <c r="AW29" s="1039"/>
      <c r="AX29" s="1045"/>
      <c r="AY29" s="1048"/>
    </row>
    <row r="30" spans="1:51" s="208" customFormat="1" ht="29.25" customHeight="1">
      <c r="A30" s="1021"/>
      <c r="B30" s="1024"/>
      <c r="C30" s="1027"/>
      <c r="D30" s="142" t="s">
        <v>68</v>
      </c>
      <c r="E30" s="146">
        <v>84</v>
      </c>
      <c r="F30" s="146">
        <v>84</v>
      </c>
      <c r="G30" s="145">
        <v>84</v>
      </c>
      <c r="H30" s="145">
        <v>84</v>
      </c>
      <c r="I30" s="172"/>
      <c r="J30" s="172"/>
      <c r="K30" s="172"/>
      <c r="L30" s="172"/>
      <c r="M30" s="96"/>
      <c r="N30" s="96"/>
      <c r="O30" s="172"/>
      <c r="P30" s="172"/>
      <c r="Q30" s="172"/>
      <c r="R30" s="378"/>
      <c r="S30" s="969"/>
      <c r="T30" s="145">
        <v>54</v>
      </c>
      <c r="U30" s="96">
        <f>+VLOOKUP(C28,'FEB TERRI SILV  (2)'!$B$2:$L$21,10,0)</f>
        <v>101</v>
      </c>
      <c r="V30" s="172"/>
      <c r="W30" s="172"/>
      <c r="X30" s="172"/>
      <c r="Y30" s="172"/>
      <c r="Z30" s="96"/>
      <c r="AA30" s="96"/>
      <c r="AB30" s="172"/>
      <c r="AC30" s="172"/>
      <c r="AD30" s="376"/>
      <c r="AE30" s="376"/>
      <c r="AF30" s="969"/>
      <c r="AG30" s="1030"/>
      <c r="AH30" s="1033"/>
      <c r="AI30" s="1033"/>
      <c r="AJ30" s="1036"/>
      <c r="AK30" s="1027"/>
      <c r="AL30" s="1033"/>
      <c r="AM30" s="1033"/>
      <c r="AN30" s="1045"/>
      <c r="AO30" s="1045"/>
      <c r="AP30" s="1045"/>
      <c r="AQ30" s="1033"/>
      <c r="AR30" s="1042"/>
      <c r="AS30" s="1039"/>
      <c r="AT30" s="1042"/>
      <c r="AU30" s="1039"/>
      <c r="AV30" s="1042"/>
      <c r="AW30" s="1039"/>
      <c r="AX30" s="1045"/>
      <c r="AY30" s="1048"/>
    </row>
    <row r="31" spans="1:51" s="208" customFormat="1" ht="29.25" customHeight="1">
      <c r="A31" s="1021"/>
      <c r="B31" s="1024"/>
      <c r="C31" s="1027"/>
      <c r="D31" s="142" t="s">
        <v>7</v>
      </c>
      <c r="E31" s="146">
        <v>27158162</v>
      </c>
      <c r="F31" s="146">
        <v>27158162</v>
      </c>
      <c r="G31" s="145">
        <v>27158162</v>
      </c>
      <c r="H31" s="145">
        <v>27158162</v>
      </c>
      <c r="I31" s="172"/>
      <c r="J31" s="172"/>
      <c r="K31" s="172"/>
      <c r="L31" s="172"/>
      <c r="M31" s="96"/>
      <c r="N31" s="96"/>
      <c r="O31" s="172"/>
      <c r="P31" s="172"/>
      <c r="Q31" s="172"/>
      <c r="R31" s="378"/>
      <c r="S31" s="969"/>
      <c r="T31" s="145">
        <v>13068504</v>
      </c>
      <c r="U31" s="96">
        <f>+VLOOKUP(C28,'FEB TERRI SILV  (2)'!$B$2:$L$21,11,0)</f>
        <v>23835584</v>
      </c>
      <c r="V31" s="172"/>
      <c r="W31" s="172"/>
      <c r="X31" s="172"/>
      <c r="Y31" s="172"/>
      <c r="Z31" s="96"/>
      <c r="AA31" s="96"/>
      <c r="AB31" s="172"/>
      <c r="AC31" s="172"/>
      <c r="AD31" s="376"/>
      <c r="AE31" s="376"/>
      <c r="AF31" s="969"/>
      <c r="AG31" s="1030"/>
      <c r="AH31" s="1033"/>
      <c r="AI31" s="1033"/>
      <c r="AJ31" s="1036"/>
      <c r="AK31" s="1027"/>
      <c r="AL31" s="1033"/>
      <c r="AM31" s="1033"/>
      <c r="AN31" s="1045"/>
      <c r="AO31" s="1045"/>
      <c r="AP31" s="1045"/>
      <c r="AQ31" s="1033"/>
      <c r="AR31" s="1042"/>
      <c r="AS31" s="1039"/>
      <c r="AT31" s="1042"/>
      <c r="AU31" s="1039"/>
      <c r="AV31" s="1042"/>
      <c r="AW31" s="1039"/>
      <c r="AX31" s="1045"/>
      <c r="AY31" s="1048"/>
    </row>
    <row r="32" spans="1:51" s="208" customFormat="1" ht="29.25" customHeight="1">
      <c r="A32" s="1021"/>
      <c r="B32" s="1024"/>
      <c r="C32" s="1027"/>
      <c r="D32" s="142" t="s">
        <v>69</v>
      </c>
      <c r="E32" s="174">
        <v>549</v>
      </c>
      <c r="F32" s="174">
        <v>549</v>
      </c>
      <c r="G32" s="173">
        <v>549</v>
      </c>
      <c r="H32" s="173">
        <v>549</v>
      </c>
      <c r="I32" s="175"/>
      <c r="J32" s="175"/>
      <c r="K32" s="175"/>
      <c r="L32" s="175"/>
      <c r="M32" s="175"/>
      <c r="N32" s="175"/>
      <c r="O32" s="175"/>
      <c r="P32" s="175"/>
      <c r="Q32" s="175"/>
      <c r="R32" s="379"/>
      <c r="S32" s="969"/>
      <c r="T32" s="173">
        <v>54</v>
      </c>
      <c r="U32" s="175">
        <f t="shared" ref="U32:U33" si="1">+U28+U30</f>
        <v>122</v>
      </c>
      <c r="V32" s="175"/>
      <c r="W32" s="175"/>
      <c r="X32" s="175"/>
      <c r="Y32" s="175"/>
      <c r="Z32" s="175"/>
      <c r="AA32" s="175"/>
      <c r="AB32" s="175"/>
      <c r="AC32" s="175"/>
      <c r="AD32" s="175"/>
      <c r="AE32" s="175"/>
      <c r="AF32" s="969"/>
      <c r="AG32" s="1030"/>
      <c r="AH32" s="1033"/>
      <c r="AI32" s="1033"/>
      <c r="AJ32" s="1036"/>
      <c r="AK32" s="1027"/>
      <c r="AL32" s="1033"/>
      <c r="AM32" s="1033"/>
      <c r="AN32" s="1045"/>
      <c r="AO32" s="1045"/>
      <c r="AP32" s="1045"/>
      <c r="AQ32" s="1033"/>
      <c r="AR32" s="1042"/>
      <c r="AS32" s="1039"/>
      <c r="AT32" s="1042"/>
      <c r="AU32" s="1039"/>
      <c r="AV32" s="1042"/>
      <c r="AW32" s="1039"/>
      <c r="AX32" s="1045"/>
      <c r="AY32" s="1048"/>
    </row>
    <row r="33" spans="1:51" s="208" customFormat="1" ht="29.25" customHeight="1" thickBot="1">
      <c r="A33" s="1021"/>
      <c r="B33" s="1024"/>
      <c r="C33" s="1028"/>
      <c r="D33" s="150" t="s">
        <v>72</v>
      </c>
      <c r="E33" s="381">
        <v>105641471</v>
      </c>
      <c r="F33" s="381">
        <v>105641471</v>
      </c>
      <c r="G33" s="380">
        <v>105641471</v>
      </c>
      <c r="H33" s="380">
        <v>106158590</v>
      </c>
      <c r="I33" s="382"/>
      <c r="J33" s="382"/>
      <c r="K33" s="382"/>
      <c r="L33" s="382"/>
      <c r="M33" s="382"/>
      <c r="N33" s="382"/>
      <c r="O33" s="382"/>
      <c r="P33" s="382"/>
      <c r="Q33" s="382"/>
      <c r="R33" s="382"/>
      <c r="S33" s="970"/>
      <c r="T33" s="380">
        <v>13068504</v>
      </c>
      <c r="U33" s="536">
        <f t="shared" si="1"/>
        <v>68381966</v>
      </c>
      <c r="V33" s="382"/>
      <c r="W33" s="382"/>
      <c r="X33" s="382"/>
      <c r="Y33" s="382"/>
      <c r="Z33" s="382"/>
      <c r="AA33" s="382"/>
      <c r="AB33" s="382"/>
      <c r="AC33" s="382"/>
      <c r="AD33" s="382"/>
      <c r="AE33" s="382"/>
      <c r="AF33" s="970"/>
      <c r="AG33" s="1031"/>
      <c r="AH33" s="1034"/>
      <c r="AI33" s="1034"/>
      <c r="AJ33" s="1037"/>
      <c r="AK33" s="1028"/>
      <c r="AL33" s="1034"/>
      <c r="AM33" s="1034"/>
      <c r="AN33" s="1046"/>
      <c r="AO33" s="1046"/>
      <c r="AP33" s="1046"/>
      <c r="AQ33" s="1034"/>
      <c r="AR33" s="1043"/>
      <c r="AS33" s="1040"/>
      <c r="AT33" s="1043"/>
      <c r="AU33" s="1040"/>
      <c r="AV33" s="1043"/>
      <c r="AW33" s="1040"/>
      <c r="AX33" s="1046"/>
      <c r="AY33" s="1049"/>
    </row>
    <row r="34" spans="1:51" s="208" customFormat="1" ht="29.25" customHeight="1">
      <c r="A34" s="1021"/>
      <c r="B34" s="1024"/>
      <c r="C34" s="1026" t="s">
        <v>316</v>
      </c>
      <c r="D34" s="141" t="s">
        <v>67</v>
      </c>
      <c r="E34" s="410">
        <v>629</v>
      </c>
      <c r="F34" s="410">
        <v>629</v>
      </c>
      <c r="G34" s="411">
        <v>629</v>
      </c>
      <c r="H34" s="411">
        <v>629</v>
      </c>
      <c r="I34" s="144"/>
      <c r="J34" s="144"/>
      <c r="K34" s="144"/>
      <c r="L34" s="144"/>
      <c r="M34" s="144"/>
      <c r="N34" s="144"/>
      <c r="O34" s="144"/>
      <c r="P34" s="144"/>
      <c r="Q34" s="144"/>
      <c r="R34" s="372"/>
      <c r="S34" s="968"/>
      <c r="T34" s="149">
        <v>0</v>
      </c>
      <c r="U34" s="144">
        <f>+VLOOKUP(C34,'SEG.FEB. TERRI-ARBOLADO'!$B$1:$K$19,10,0)</f>
        <v>28</v>
      </c>
      <c r="V34" s="144"/>
      <c r="W34" s="144"/>
      <c r="X34" s="144"/>
      <c r="Y34" s="144"/>
      <c r="Z34" s="144"/>
      <c r="AA34" s="144"/>
      <c r="AB34" s="144"/>
      <c r="AC34" s="144"/>
      <c r="AD34" s="144"/>
      <c r="AE34" s="144"/>
      <c r="AF34" s="968"/>
      <c r="AG34" s="1029" t="s">
        <v>316</v>
      </c>
      <c r="AH34" s="1032" t="s">
        <v>303</v>
      </c>
      <c r="AI34" s="1032" t="s">
        <v>303</v>
      </c>
      <c r="AJ34" s="1035" t="s">
        <v>443</v>
      </c>
      <c r="AK34" s="1026" t="s">
        <v>316</v>
      </c>
      <c r="AL34" s="1032" t="s">
        <v>303</v>
      </c>
      <c r="AM34" s="1032" t="s">
        <v>441</v>
      </c>
      <c r="AN34" s="1044">
        <v>376894.60490730946</v>
      </c>
      <c r="AO34" s="1044">
        <v>183453.26481399281</v>
      </c>
      <c r="AP34" s="1044">
        <v>193441.34009331666</v>
      </c>
      <c r="AQ34" s="1032" t="s">
        <v>303</v>
      </c>
      <c r="AR34" s="1041" t="s">
        <v>336</v>
      </c>
      <c r="AS34" s="1038">
        <v>376894.60490730946</v>
      </c>
      <c r="AT34" s="1041" t="s">
        <v>336</v>
      </c>
      <c r="AU34" s="1038">
        <v>376894.60490730946</v>
      </c>
      <c r="AV34" s="1041" t="s">
        <v>337</v>
      </c>
      <c r="AW34" s="1038">
        <v>376894.60490730946</v>
      </c>
      <c r="AX34" s="1044">
        <v>376894.60490730946</v>
      </c>
      <c r="AY34" s="1047"/>
    </row>
    <row r="35" spans="1:51" s="208" customFormat="1" ht="29.25" customHeight="1">
      <c r="A35" s="1021"/>
      <c r="B35" s="1024"/>
      <c r="C35" s="1027"/>
      <c r="D35" s="142" t="s">
        <v>6</v>
      </c>
      <c r="E35" s="374">
        <v>106045164</v>
      </c>
      <c r="F35" s="374">
        <v>106045164</v>
      </c>
      <c r="G35" s="373">
        <v>106045164</v>
      </c>
      <c r="H35" s="373">
        <v>106743885</v>
      </c>
      <c r="I35" s="375"/>
      <c r="J35" s="375"/>
      <c r="K35" s="375"/>
      <c r="L35" s="375"/>
      <c r="M35" s="376"/>
      <c r="N35" s="376"/>
      <c r="O35" s="376"/>
      <c r="P35" s="376"/>
      <c r="Q35" s="376"/>
      <c r="R35" s="376"/>
      <c r="S35" s="969"/>
      <c r="T35" s="377">
        <v>0</v>
      </c>
      <c r="U35" s="535">
        <f>+VLOOKUP(C34,'SEG.FEB. TERRI-ARBOLADO'!$B$1:$K$20,9,0)</f>
        <v>60190230</v>
      </c>
      <c r="V35" s="375"/>
      <c r="W35" s="375"/>
      <c r="X35" s="375"/>
      <c r="Y35" s="375"/>
      <c r="Z35" s="376"/>
      <c r="AA35" s="376"/>
      <c r="AB35" s="376"/>
      <c r="AC35" s="376"/>
      <c r="AD35" s="376"/>
      <c r="AE35" s="376"/>
      <c r="AF35" s="969"/>
      <c r="AG35" s="1030"/>
      <c r="AH35" s="1033"/>
      <c r="AI35" s="1033"/>
      <c r="AJ35" s="1036"/>
      <c r="AK35" s="1027"/>
      <c r="AL35" s="1033"/>
      <c r="AM35" s="1033"/>
      <c r="AN35" s="1045"/>
      <c r="AO35" s="1045"/>
      <c r="AP35" s="1045"/>
      <c r="AQ35" s="1033"/>
      <c r="AR35" s="1042"/>
      <c r="AS35" s="1039"/>
      <c r="AT35" s="1042"/>
      <c r="AU35" s="1039"/>
      <c r="AV35" s="1042"/>
      <c r="AW35" s="1039"/>
      <c r="AX35" s="1045"/>
      <c r="AY35" s="1048"/>
    </row>
    <row r="36" spans="1:51" s="208" customFormat="1" ht="29.25" customHeight="1">
      <c r="A36" s="1021"/>
      <c r="B36" s="1024"/>
      <c r="C36" s="1027"/>
      <c r="D36" s="142" t="s">
        <v>68</v>
      </c>
      <c r="E36" s="146">
        <v>69</v>
      </c>
      <c r="F36" s="146">
        <v>69</v>
      </c>
      <c r="G36" s="145">
        <v>69</v>
      </c>
      <c r="H36" s="145">
        <v>69</v>
      </c>
      <c r="I36" s="172"/>
      <c r="J36" s="172"/>
      <c r="K36" s="172"/>
      <c r="L36" s="172"/>
      <c r="M36" s="96"/>
      <c r="N36" s="96"/>
      <c r="O36" s="172"/>
      <c r="P36" s="172"/>
      <c r="Q36" s="172"/>
      <c r="R36" s="378"/>
      <c r="S36" s="969"/>
      <c r="T36" s="145">
        <v>1</v>
      </c>
      <c r="U36" s="96">
        <f>+VLOOKUP(C34,'FEB TERRI SILV  (2)'!$B$2:$L$21,10,0)</f>
        <v>2</v>
      </c>
      <c r="V36" s="172"/>
      <c r="W36" s="172"/>
      <c r="X36" s="172"/>
      <c r="Y36" s="172"/>
      <c r="Z36" s="96"/>
      <c r="AA36" s="96"/>
      <c r="AB36" s="172"/>
      <c r="AC36" s="172"/>
      <c r="AD36" s="376"/>
      <c r="AE36" s="376"/>
      <c r="AF36" s="969"/>
      <c r="AG36" s="1030"/>
      <c r="AH36" s="1033"/>
      <c r="AI36" s="1033"/>
      <c r="AJ36" s="1036"/>
      <c r="AK36" s="1027"/>
      <c r="AL36" s="1033"/>
      <c r="AM36" s="1033"/>
      <c r="AN36" s="1045"/>
      <c r="AO36" s="1045"/>
      <c r="AP36" s="1045"/>
      <c r="AQ36" s="1033"/>
      <c r="AR36" s="1042"/>
      <c r="AS36" s="1039"/>
      <c r="AT36" s="1042"/>
      <c r="AU36" s="1039"/>
      <c r="AV36" s="1042"/>
      <c r="AW36" s="1039"/>
      <c r="AX36" s="1045"/>
      <c r="AY36" s="1048"/>
    </row>
    <row r="37" spans="1:51" s="208" customFormat="1" ht="29.25" customHeight="1">
      <c r="A37" s="1021"/>
      <c r="B37" s="1024"/>
      <c r="C37" s="1027"/>
      <c r="D37" s="142" t="s">
        <v>7</v>
      </c>
      <c r="E37" s="146">
        <v>22450747</v>
      </c>
      <c r="F37" s="146">
        <v>22450747</v>
      </c>
      <c r="G37" s="145">
        <v>22450747</v>
      </c>
      <c r="H37" s="145">
        <v>22450747</v>
      </c>
      <c r="I37" s="172"/>
      <c r="J37" s="172"/>
      <c r="K37" s="172"/>
      <c r="L37" s="172"/>
      <c r="M37" s="96"/>
      <c r="N37" s="96"/>
      <c r="O37" s="172"/>
      <c r="P37" s="172"/>
      <c r="Q37" s="172"/>
      <c r="R37" s="378"/>
      <c r="S37" s="969"/>
      <c r="T37" s="145">
        <v>249717</v>
      </c>
      <c r="U37" s="96">
        <f>+VLOOKUP(C34,'FEB TERRI SILV  (2)'!$B$2:$L$21,11,0)</f>
        <v>455457</v>
      </c>
      <c r="V37" s="172"/>
      <c r="W37" s="172"/>
      <c r="X37" s="172"/>
      <c r="Y37" s="172"/>
      <c r="Z37" s="96"/>
      <c r="AA37" s="96"/>
      <c r="AB37" s="172"/>
      <c r="AC37" s="172"/>
      <c r="AD37" s="376"/>
      <c r="AE37" s="376"/>
      <c r="AF37" s="969"/>
      <c r="AG37" s="1030"/>
      <c r="AH37" s="1033"/>
      <c r="AI37" s="1033"/>
      <c r="AJ37" s="1036"/>
      <c r="AK37" s="1027"/>
      <c r="AL37" s="1033"/>
      <c r="AM37" s="1033"/>
      <c r="AN37" s="1045"/>
      <c r="AO37" s="1045"/>
      <c r="AP37" s="1045"/>
      <c r="AQ37" s="1033"/>
      <c r="AR37" s="1042"/>
      <c r="AS37" s="1039"/>
      <c r="AT37" s="1042"/>
      <c r="AU37" s="1039"/>
      <c r="AV37" s="1042"/>
      <c r="AW37" s="1039"/>
      <c r="AX37" s="1045"/>
      <c r="AY37" s="1048"/>
    </row>
    <row r="38" spans="1:51" s="208" customFormat="1" ht="29.25" customHeight="1">
      <c r="A38" s="1021"/>
      <c r="B38" s="1024"/>
      <c r="C38" s="1027"/>
      <c r="D38" s="142" t="s">
        <v>69</v>
      </c>
      <c r="E38" s="174">
        <v>698</v>
      </c>
      <c r="F38" s="174">
        <v>698</v>
      </c>
      <c r="G38" s="173">
        <v>698</v>
      </c>
      <c r="H38" s="173">
        <v>698</v>
      </c>
      <c r="I38" s="175"/>
      <c r="J38" s="175"/>
      <c r="K38" s="175"/>
      <c r="L38" s="175"/>
      <c r="M38" s="175"/>
      <c r="N38" s="175"/>
      <c r="O38" s="175"/>
      <c r="P38" s="175"/>
      <c r="Q38" s="175"/>
      <c r="R38" s="379"/>
      <c r="S38" s="969"/>
      <c r="T38" s="173">
        <v>1</v>
      </c>
      <c r="U38" s="175">
        <f t="shared" ref="U38:U39" si="2">+U34+U36</f>
        <v>30</v>
      </c>
      <c r="V38" s="175"/>
      <c r="W38" s="175"/>
      <c r="X38" s="175"/>
      <c r="Y38" s="175"/>
      <c r="Z38" s="175"/>
      <c r="AA38" s="175"/>
      <c r="AB38" s="175"/>
      <c r="AC38" s="175"/>
      <c r="AD38" s="175"/>
      <c r="AE38" s="175"/>
      <c r="AF38" s="969"/>
      <c r="AG38" s="1030"/>
      <c r="AH38" s="1033"/>
      <c r="AI38" s="1033"/>
      <c r="AJ38" s="1036"/>
      <c r="AK38" s="1027"/>
      <c r="AL38" s="1033"/>
      <c r="AM38" s="1033"/>
      <c r="AN38" s="1045"/>
      <c r="AO38" s="1045"/>
      <c r="AP38" s="1045"/>
      <c r="AQ38" s="1033"/>
      <c r="AR38" s="1042"/>
      <c r="AS38" s="1039"/>
      <c r="AT38" s="1042"/>
      <c r="AU38" s="1039"/>
      <c r="AV38" s="1042"/>
      <c r="AW38" s="1039"/>
      <c r="AX38" s="1045"/>
      <c r="AY38" s="1048"/>
    </row>
    <row r="39" spans="1:51" s="208" customFormat="1" ht="29.25" customHeight="1" thickBot="1">
      <c r="A39" s="1021"/>
      <c r="B39" s="1024"/>
      <c r="C39" s="1028"/>
      <c r="D39" s="150" t="s">
        <v>72</v>
      </c>
      <c r="E39" s="381">
        <v>128495911</v>
      </c>
      <c r="F39" s="381">
        <v>128495911</v>
      </c>
      <c r="G39" s="380">
        <v>128495911</v>
      </c>
      <c r="H39" s="380">
        <v>129194632</v>
      </c>
      <c r="I39" s="382"/>
      <c r="J39" s="382"/>
      <c r="K39" s="382"/>
      <c r="L39" s="382"/>
      <c r="M39" s="382"/>
      <c r="N39" s="382"/>
      <c r="O39" s="382"/>
      <c r="P39" s="382"/>
      <c r="Q39" s="382"/>
      <c r="R39" s="382"/>
      <c r="S39" s="970"/>
      <c r="T39" s="380">
        <v>249717</v>
      </c>
      <c r="U39" s="536">
        <f t="shared" si="2"/>
        <v>60645687</v>
      </c>
      <c r="V39" s="382"/>
      <c r="W39" s="382"/>
      <c r="X39" s="382"/>
      <c r="Y39" s="382"/>
      <c r="Z39" s="382"/>
      <c r="AA39" s="382"/>
      <c r="AB39" s="382"/>
      <c r="AC39" s="382"/>
      <c r="AD39" s="382"/>
      <c r="AE39" s="382"/>
      <c r="AF39" s="970"/>
      <c r="AG39" s="1031"/>
      <c r="AH39" s="1034"/>
      <c r="AI39" s="1034"/>
      <c r="AJ39" s="1037"/>
      <c r="AK39" s="1028"/>
      <c r="AL39" s="1034"/>
      <c r="AM39" s="1034"/>
      <c r="AN39" s="1046"/>
      <c r="AO39" s="1046"/>
      <c r="AP39" s="1046"/>
      <c r="AQ39" s="1034"/>
      <c r="AR39" s="1043"/>
      <c r="AS39" s="1040"/>
      <c r="AT39" s="1043"/>
      <c r="AU39" s="1040"/>
      <c r="AV39" s="1043"/>
      <c r="AW39" s="1040"/>
      <c r="AX39" s="1046"/>
      <c r="AY39" s="1049"/>
    </row>
    <row r="40" spans="1:51" s="208" customFormat="1" ht="29.25" customHeight="1">
      <c r="A40" s="1021"/>
      <c r="B40" s="1024"/>
      <c r="C40" s="1026" t="s">
        <v>317</v>
      </c>
      <c r="D40" s="141" t="s">
        <v>67</v>
      </c>
      <c r="E40" s="410">
        <v>480</v>
      </c>
      <c r="F40" s="410">
        <v>480</v>
      </c>
      <c r="G40" s="411">
        <v>480</v>
      </c>
      <c r="H40" s="411">
        <v>480</v>
      </c>
      <c r="I40" s="144"/>
      <c r="J40" s="144"/>
      <c r="K40" s="144"/>
      <c r="L40" s="144"/>
      <c r="M40" s="144"/>
      <c r="N40" s="144"/>
      <c r="O40" s="144"/>
      <c r="P40" s="144"/>
      <c r="Q40" s="144"/>
      <c r="R40" s="372"/>
      <c r="S40" s="968"/>
      <c r="T40" s="149">
        <v>0</v>
      </c>
      <c r="U40" s="144">
        <f>+VLOOKUP(C40,'SEG.FEB. TERRI-ARBOLADO'!$B$1:$K$19,10,0)</f>
        <v>21</v>
      </c>
      <c r="V40" s="144"/>
      <c r="W40" s="144"/>
      <c r="X40" s="144"/>
      <c r="Y40" s="144"/>
      <c r="Z40" s="144"/>
      <c r="AA40" s="144"/>
      <c r="AB40" s="144"/>
      <c r="AC40" s="144"/>
      <c r="AD40" s="144"/>
      <c r="AE40" s="144"/>
      <c r="AF40" s="968"/>
      <c r="AG40" s="1029" t="s">
        <v>317</v>
      </c>
      <c r="AH40" s="1032" t="s">
        <v>303</v>
      </c>
      <c r="AI40" s="1032" t="s">
        <v>303</v>
      </c>
      <c r="AJ40" s="1035" t="s">
        <v>443</v>
      </c>
      <c r="AK40" s="1026" t="s">
        <v>317</v>
      </c>
      <c r="AL40" s="1032" t="s">
        <v>303</v>
      </c>
      <c r="AM40" s="1032" t="s">
        <v>441</v>
      </c>
      <c r="AN40" s="1044">
        <v>181169.79249708285</v>
      </c>
      <c r="AO40" s="1044">
        <v>87610.385289610276</v>
      </c>
      <c r="AP40" s="1044">
        <v>93559.407207472585</v>
      </c>
      <c r="AQ40" s="1032" t="s">
        <v>303</v>
      </c>
      <c r="AR40" s="1041" t="s">
        <v>336</v>
      </c>
      <c r="AS40" s="1038">
        <v>181169.79249708285</v>
      </c>
      <c r="AT40" s="1041" t="s">
        <v>336</v>
      </c>
      <c r="AU40" s="1038">
        <v>181169.79249708285</v>
      </c>
      <c r="AV40" s="1041" t="s">
        <v>337</v>
      </c>
      <c r="AW40" s="1038">
        <v>181169.79249708285</v>
      </c>
      <c r="AX40" s="1044">
        <v>181169.79249708285</v>
      </c>
      <c r="AY40" s="1047"/>
    </row>
    <row r="41" spans="1:51" s="208" customFormat="1" ht="29.25" customHeight="1">
      <c r="A41" s="1021"/>
      <c r="B41" s="1024"/>
      <c r="C41" s="1027"/>
      <c r="D41" s="142" t="s">
        <v>6</v>
      </c>
      <c r="E41" s="374">
        <v>80996423</v>
      </c>
      <c r="F41" s="374">
        <v>80996423</v>
      </c>
      <c r="G41" s="373">
        <v>80996423</v>
      </c>
      <c r="H41" s="373">
        <v>81530100</v>
      </c>
      <c r="I41" s="375"/>
      <c r="J41" s="375"/>
      <c r="K41" s="375"/>
      <c r="L41" s="375"/>
      <c r="M41" s="376"/>
      <c r="N41" s="376"/>
      <c r="O41" s="376"/>
      <c r="P41" s="376"/>
      <c r="Q41" s="376"/>
      <c r="R41" s="376"/>
      <c r="S41" s="969"/>
      <c r="T41" s="377">
        <v>0</v>
      </c>
      <c r="U41" s="535">
        <f>+VLOOKUP(C40,'SEG.FEB. TERRI-ARBOLADO'!$B$1:$K$20,9,0)</f>
        <v>45972802</v>
      </c>
      <c r="V41" s="375"/>
      <c r="W41" s="375"/>
      <c r="X41" s="375"/>
      <c r="Y41" s="375"/>
      <c r="Z41" s="376"/>
      <c r="AA41" s="376"/>
      <c r="AB41" s="376"/>
      <c r="AC41" s="376"/>
      <c r="AD41" s="376"/>
      <c r="AE41" s="376"/>
      <c r="AF41" s="969"/>
      <c r="AG41" s="1030"/>
      <c r="AH41" s="1033"/>
      <c r="AI41" s="1033"/>
      <c r="AJ41" s="1036"/>
      <c r="AK41" s="1027"/>
      <c r="AL41" s="1033"/>
      <c r="AM41" s="1033"/>
      <c r="AN41" s="1045"/>
      <c r="AO41" s="1045"/>
      <c r="AP41" s="1045"/>
      <c r="AQ41" s="1033"/>
      <c r="AR41" s="1042"/>
      <c r="AS41" s="1039"/>
      <c r="AT41" s="1042"/>
      <c r="AU41" s="1039"/>
      <c r="AV41" s="1042"/>
      <c r="AW41" s="1039"/>
      <c r="AX41" s="1045"/>
      <c r="AY41" s="1048"/>
    </row>
    <row r="42" spans="1:51" s="208" customFormat="1" ht="29.25" customHeight="1">
      <c r="A42" s="1021"/>
      <c r="B42" s="1024"/>
      <c r="C42" s="1027"/>
      <c r="D42" s="142" t="s">
        <v>68</v>
      </c>
      <c r="E42" s="146">
        <v>51</v>
      </c>
      <c r="F42" s="146">
        <v>51</v>
      </c>
      <c r="G42" s="145">
        <v>51</v>
      </c>
      <c r="H42" s="145">
        <v>51</v>
      </c>
      <c r="I42" s="172"/>
      <c r="J42" s="172"/>
      <c r="K42" s="172"/>
      <c r="L42" s="172"/>
      <c r="M42" s="96"/>
      <c r="N42" s="96"/>
      <c r="O42" s="172"/>
      <c r="P42" s="172"/>
      <c r="Q42" s="172"/>
      <c r="R42" s="378"/>
      <c r="S42" s="969"/>
      <c r="T42" s="145">
        <v>0</v>
      </c>
      <c r="U42" s="96">
        <f>+VLOOKUP(C40,'FEB TERRI SILV  (2)'!$B$2:$L$21,10,0)</f>
        <v>0</v>
      </c>
      <c r="V42" s="172"/>
      <c r="W42" s="172"/>
      <c r="X42" s="172"/>
      <c r="Y42" s="172"/>
      <c r="Z42" s="96"/>
      <c r="AA42" s="96"/>
      <c r="AB42" s="172"/>
      <c r="AC42" s="172"/>
      <c r="AD42" s="376"/>
      <c r="AE42" s="376"/>
      <c r="AF42" s="969"/>
      <c r="AG42" s="1030"/>
      <c r="AH42" s="1033"/>
      <c r="AI42" s="1033"/>
      <c r="AJ42" s="1036"/>
      <c r="AK42" s="1027"/>
      <c r="AL42" s="1033"/>
      <c r="AM42" s="1033"/>
      <c r="AN42" s="1045"/>
      <c r="AO42" s="1045"/>
      <c r="AP42" s="1045"/>
      <c r="AQ42" s="1033"/>
      <c r="AR42" s="1042"/>
      <c r="AS42" s="1039"/>
      <c r="AT42" s="1042"/>
      <c r="AU42" s="1039"/>
      <c r="AV42" s="1042"/>
      <c r="AW42" s="1039"/>
      <c r="AX42" s="1045"/>
      <c r="AY42" s="1048"/>
    </row>
    <row r="43" spans="1:51" s="208" customFormat="1" ht="29.25" customHeight="1">
      <c r="A43" s="1021"/>
      <c r="B43" s="1024"/>
      <c r="C43" s="1027"/>
      <c r="D43" s="142" t="s">
        <v>7</v>
      </c>
      <c r="E43" s="146">
        <v>16584584</v>
      </c>
      <c r="F43" s="146">
        <v>16584584</v>
      </c>
      <c r="G43" s="145">
        <v>16584584</v>
      </c>
      <c r="H43" s="145">
        <v>16584584</v>
      </c>
      <c r="I43" s="172"/>
      <c r="J43" s="172"/>
      <c r="K43" s="172"/>
      <c r="L43" s="172"/>
      <c r="M43" s="96"/>
      <c r="N43" s="96"/>
      <c r="O43" s="172"/>
      <c r="P43" s="172"/>
      <c r="Q43" s="172"/>
      <c r="R43" s="378"/>
      <c r="S43" s="969"/>
      <c r="T43" s="145">
        <v>0</v>
      </c>
      <c r="U43" s="96">
        <f>+VLOOKUP(C40,'FEB TERRI SILV  (2)'!$B$2:$L$21,11,0)</f>
        <v>0</v>
      </c>
      <c r="V43" s="172"/>
      <c r="W43" s="172"/>
      <c r="X43" s="172"/>
      <c r="Y43" s="172"/>
      <c r="Z43" s="96"/>
      <c r="AA43" s="96"/>
      <c r="AB43" s="172"/>
      <c r="AC43" s="172"/>
      <c r="AD43" s="376"/>
      <c r="AE43" s="376"/>
      <c r="AF43" s="969"/>
      <c r="AG43" s="1030"/>
      <c r="AH43" s="1033"/>
      <c r="AI43" s="1033"/>
      <c r="AJ43" s="1036"/>
      <c r="AK43" s="1027"/>
      <c r="AL43" s="1033"/>
      <c r="AM43" s="1033"/>
      <c r="AN43" s="1045"/>
      <c r="AO43" s="1045"/>
      <c r="AP43" s="1045"/>
      <c r="AQ43" s="1033"/>
      <c r="AR43" s="1042"/>
      <c r="AS43" s="1039"/>
      <c r="AT43" s="1042"/>
      <c r="AU43" s="1039"/>
      <c r="AV43" s="1042"/>
      <c r="AW43" s="1039"/>
      <c r="AX43" s="1045"/>
      <c r="AY43" s="1048"/>
    </row>
    <row r="44" spans="1:51" s="208" customFormat="1" ht="29.25" customHeight="1">
      <c r="A44" s="1021"/>
      <c r="B44" s="1024"/>
      <c r="C44" s="1027"/>
      <c r="D44" s="142" t="s">
        <v>69</v>
      </c>
      <c r="E44" s="174">
        <v>531</v>
      </c>
      <c r="F44" s="174">
        <v>531</v>
      </c>
      <c r="G44" s="173">
        <v>531</v>
      </c>
      <c r="H44" s="173">
        <v>531</v>
      </c>
      <c r="I44" s="175"/>
      <c r="J44" s="175"/>
      <c r="K44" s="175"/>
      <c r="L44" s="175"/>
      <c r="M44" s="175"/>
      <c r="N44" s="175"/>
      <c r="O44" s="175"/>
      <c r="P44" s="175"/>
      <c r="Q44" s="175"/>
      <c r="R44" s="379"/>
      <c r="S44" s="969"/>
      <c r="T44" s="173">
        <v>0</v>
      </c>
      <c r="U44" s="175">
        <f t="shared" ref="U44:U45" si="3">+U40+U42</f>
        <v>21</v>
      </c>
      <c r="V44" s="175"/>
      <c r="W44" s="175"/>
      <c r="X44" s="175"/>
      <c r="Y44" s="175"/>
      <c r="Z44" s="175"/>
      <c r="AA44" s="175"/>
      <c r="AB44" s="175"/>
      <c r="AC44" s="175"/>
      <c r="AD44" s="175"/>
      <c r="AE44" s="175"/>
      <c r="AF44" s="969"/>
      <c r="AG44" s="1030"/>
      <c r="AH44" s="1033"/>
      <c r="AI44" s="1033"/>
      <c r="AJ44" s="1036"/>
      <c r="AK44" s="1027"/>
      <c r="AL44" s="1033"/>
      <c r="AM44" s="1033"/>
      <c r="AN44" s="1045"/>
      <c r="AO44" s="1045"/>
      <c r="AP44" s="1045"/>
      <c r="AQ44" s="1033"/>
      <c r="AR44" s="1042"/>
      <c r="AS44" s="1039"/>
      <c r="AT44" s="1042"/>
      <c r="AU44" s="1039"/>
      <c r="AV44" s="1042"/>
      <c r="AW44" s="1039"/>
      <c r="AX44" s="1045"/>
      <c r="AY44" s="1048"/>
    </row>
    <row r="45" spans="1:51" s="208" customFormat="1" ht="29.25" customHeight="1" thickBot="1">
      <c r="A45" s="1021"/>
      <c r="B45" s="1024"/>
      <c r="C45" s="1028"/>
      <c r="D45" s="150" t="s">
        <v>72</v>
      </c>
      <c r="E45" s="381">
        <v>97581007</v>
      </c>
      <c r="F45" s="381">
        <v>97581007</v>
      </c>
      <c r="G45" s="380">
        <v>97581007</v>
      </c>
      <c r="H45" s="380">
        <v>98114684</v>
      </c>
      <c r="I45" s="382"/>
      <c r="J45" s="382"/>
      <c r="K45" s="382"/>
      <c r="L45" s="382"/>
      <c r="M45" s="382"/>
      <c r="N45" s="382"/>
      <c r="O45" s="382"/>
      <c r="P45" s="382"/>
      <c r="Q45" s="382"/>
      <c r="R45" s="382"/>
      <c r="S45" s="970"/>
      <c r="T45" s="380">
        <v>0</v>
      </c>
      <c r="U45" s="536">
        <f t="shared" si="3"/>
        <v>45972802</v>
      </c>
      <c r="V45" s="382"/>
      <c r="W45" s="382"/>
      <c r="X45" s="382"/>
      <c r="Y45" s="382"/>
      <c r="Z45" s="382"/>
      <c r="AA45" s="382"/>
      <c r="AB45" s="382"/>
      <c r="AC45" s="382"/>
      <c r="AD45" s="382"/>
      <c r="AE45" s="382"/>
      <c r="AF45" s="970"/>
      <c r="AG45" s="1031"/>
      <c r="AH45" s="1034"/>
      <c r="AI45" s="1034"/>
      <c r="AJ45" s="1037"/>
      <c r="AK45" s="1028"/>
      <c r="AL45" s="1034"/>
      <c r="AM45" s="1034"/>
      <c r="AN45" s="1046"/>
      <c r="AO45" s="1046"/>
      <c r="AP45" s="1046"/>
      <c r="AQ45" s="1034"/>
      <c r="AR45" s="1043"/>
      <c r="AS45" s="1040"/>
      <c r="AT45" s="1043"/>
      <c r="AU45" s="1040"/>
      <c r="AV45" s="1043"/>
      <c r="AW45" s="1040"/>
      <c r="AX45" s="1046"/>
      <c r="AY45" s="1049"/>
    </row>
    <row r="46" spans="1:51" s="208" customFormat="1" ht="29.25" customHeight="1">
      <c r="A46" s="1021"/>
      <c r="B46" s="1024"/>
      <c r="C46" s="1026" t="s">
        <v>318</v>
      </c>
      <c r="D46" s="141" t="s">
        <v>67</v>
      </c>
      <c r="E46" s="410">
        <v>579</v>
      </c>
      <c r="F46" s="410">
        <v>579</v>
      </c>
      <c r="G46" s="411">
        <v>579</v>
      </c>
      <c r="H46" s="411">
        <v>579</v>
      </c>
      <c r="I46" s="144"/>
      <c r="J46" s="144"/>
      <c r="K46" s="144"/>
      <c r="L46" s="144"/>
      <c r="M46" s="144"/>
      <c r="N46" s="144"/>
      <c r="O46" s="144"/>
      <c r="P46" s="144"/>
      <c r="Q46" s="144"/>
      <c r="R46" s="372"/>
      <c r="S46" s="968"/>
      <c r="T46" s="149">
        <v>0</v>
      </c>
      <c r="U46" s="144">
        <f>+VLOOKUP(C46,'SEG.FEB. TERRI-ARBOLADO'!$B$1:$K$19,10,0)</f>
        <v>26</v>
      </c>
      <c r="V46" s="144"/>
      <c r="W46" s="144"/>
      <c r="X46" s="144"/>
      <c r="Y46" s="144"/>
      <c r="Z46" s="144"/>
      <c r="AA46" s="144"/>
      <c r="AB46" s="144"/>
      <c r="AC46" s="144"/>
      <c r="AD46" s="144"/>
      <c r="AE46" s="144"/>
      <c r="AF46" s="968"/>
      <c r="AG46" s="1029" t="s">
        <v>318</v>
      </c>
      <c r="AH46" s="1032" t="s">
        <v>303</v>
      </c>
      <c r="AI46" s="1032" t="s">
        <v>303</v>
      </c>
      <c r="AJ46" s="1035" t="s">
        <v>443</v>
      </c>
      <c r="AK46" s="1026" t="s">
        <v>318</v>
      </c>
      <c r="AL46" s="1032" t="s">
        <v>303</v>
      </c>
      <c r="AM46" s="1032" t="s">
        <v>441</v>
      </c>
      <c r="AN46" s="1044">
        <v>735605.84232113999</v>
      </c>
      <c r="AO46" s="1044">
        <v>354353.54671357124</v>
      </c>
      <c r="AP46" s="1044">
        <v>381252.29560756875</v>
      </c>
      <c r="AQ46" s="1032" t="s">
        <v>303</v>
      </c>
      <c r="AR46" s="1041" t="s">
        <v>336</v>
      </c>
      <c r="AS46" s="1038">
        <v>735605.84232113999</v>
      </c>
      <c r="AT46" s="1041" t="s">
        <v>336</v>
      </c>
      <c r="AU46" s="1038">
        <v>735605.84232113999</v>
      </c>
      <c r="AV46" s="1041" t="s">
        <v>337</v>
      </c>
      <c r="AW46" s="1038">
        <v>735605.84232113999</v>
      </c>
      <c r="AX46" s="1044">
        <v>735605.84232113999</v>
      </c>
      <c r="AY46" s="1047"/>
    </row>
    <row r="47" spans="1:51" s="208" customFormat="1" ht="29.25" customHeight="1">
      <c r="A47" s="1021"/>
      <c r="B47" s="1024"/>
      <c r="C47" s="1027"/>
      <c r="D47" s="142" t="s">
        <v>6</v>
      </c>
      <c r="E47" s="374">
        <v>97640652</v>
      </c>
      <c r="F47" s="374">
        <v>97640652</v>
      </c>
      <c r="G47" s="373">
        <v>97640652</v>
      </c>
      <c r="H47" s="373">
        <v>98283997</v>
      </c>
      <c r="I47" s="375"/>
      <c r="J47" s="375"/>
      <c r="K47" s="375"/>
      <c r="L47" s="375"/>
      <c r="M47" s="376"/>
      <c r="N47" s="376"/>
      <c r="O47" s="376"/>
      <c r="P47" s="376"/>
      <c r="Q47" s="376"/>
      <c r="R47" s="376"/>
      <c r="S47" s="969"/>
      <c r="T47" s="377">
        <v>0</v>
      </c>
      <c r="U47" s="535">
        <f>+VLOOKUP(C46,'SEG.FEB. TERRI-ARBOLADO'!$B$1:$K$20,9,0)</f>
        <v>55419909</v>
      </c>
      <c r="V47" s="375"/>
      <c r="W47" s="375"/>
      <c r="X47" s="375"/>
      <c r="Y47" s="375"/>
      <c r="Z47" s="376"/>
      <c r="AA47" s="376"/>
      <c r="AB47" s="376"/>
      <c r="AC47" s="376"/>
      <c r="AD47" s="376"/>
      <c r="AE47" s="376"/>
      <c r="AF47" s="969"/>
      <c r="AG47" s="1030"/>
      <c r="AH47" s="1033"/>
      <c r="AI47" s="1033"/>
      <c r="AJ47" s="1036"/>
      <c r="AK47" s="1027"/>
      <c r="AL47" s="1033"/>
      <c r="AM47" s="1033"/>
      <c r="AN47" s="1045"/>
      <c r="AO47" s="1045"/>
      <c r="AP47" s="1045"/>
      <c r="AQ47" s="1033"/>
      <c r="AR47" s="1042"/>
      <c r="AS47" s="1039"/>
      <c r="AT47" s="1042"/>
      <c r="AU47" s="1039"/>
      <c r="AV47" s="1042"/>
      <c r="AW47" s="1039"/>
      <c r="AX47" s="1045"/>
      <c r="AY47" s="1048"/>
    </row>
    <row r="48" spans="1:51" s="208" customFormat="1" ht="29.25" customHeight="1">
      <c r="A48" s="1021"/>
      <c r="B48" s="1024"/>
      <c r="C48" s="1027"/>
      <c r="D48" s="142" t="s">
        <v>68</v>
      </c>
      <c r="E48" s="146">
        <v>61</v>
      </c>
      <c r="F48" s="146">
        <v>61</v>
      </c>
      <c r="G48" s="145">
        <v>61</v>
      </c>
      <c r="H48" s="145">
        <v>61</v>
      </c>
      <c r="I48" s="172"/>
      <c r="J48" s="172"/>
      <c r="K48" s="172"/>
      <c r="L48" s="172"/>
      <c r="M48" s="96"/>
      <c r="N48" s="96"/>
      <c r="O48" s="172"/>
      <c r="P48" s="172"/>
      <c r="Q48" s="172"/>
      <c r="R48" s="378"/>
      <c r="S48" s="969"/>
      <c r="T48" s="145">
        <v>8</v>
      </c>
      <c r="U48" s="96">
        <f>+VLOOKUP(C46,'FEB TERRI SILV  (2)'!$B$2:$L$21,10,0)</f>
        <v>15</v>
      </c>
      <c r="V48" s="172"/>
      <c r="W48" s="172"/>
      <c r="X48" s="172"/>
      <c r="Y48" s="172"/>
      <c r="Z48" s="96"/>
      <c r="AA48" s="96"/>
      <c r="AB48" s="172"/>
      <c r="AC48" s="172"/>
      <c r="AD48" s="376"/>
      <c r="AE48" s="376"/>
      <c r="AF48" s="969"/>
      <c r="AG48" s="1030"/>
      <c r="AH48" s="1033"/>
      <c r="AI48" s="1033"/>
      <c r="AJ48" s="1036"/>
      <c r="AK48" s="1027"/>
      <c r="AL48" s="1033"/>
      <c r="AM48" s="1033"/>
      <c r="AN48" s="1045"/>
      <c r="AO48" s="1045"/>
      <c r="AP48" s="1045"/>
      <c r="AQ48" s="1033"/>
      <c r="AR48" s="1042"/>
      <c r="AS48" s="1039"/>
      <c r="AT48" s="1042"/>
      <c r="AU48" s="1039"/>
      <c r="AV48" s="1042"/>
      <c r="AW48" s="1039"/>
      <c r="AX48" s="1045"/>
      <c r="AY48" s="1048"/>
    </row>
    <row r="49" spans="1:51" s="208" customFormat="1" ht="29.25" customHeight="1">
      <c r="A49" s="1021"/>
      <c r="B49" s="1024"/>
      <c r="C49" s="1027"/>
      <c r="D49" s="142" t="s">
        <v>7</v>
      </c>
      <c r="E49" s="146">
        <v>19698720</v>
      </c>
      <c r="F49" s="146">
        <v>19698720</v>
      </c>
      <c r="G49" s="145">
        <v>19698720</v>
      </c>
      <c r="H49" s="145">
        <v>19698720</v>
      </c>
      <c r="I49" s="172"/>
      <c r="J49" s="172"/>
      <c r="K49" s="172"/>
      <c r="L49" s="172"/>
      <c r="M49" s="96"/>
      <c r="N49" s="96"/>
      <c r="O49" s="172"/>
      <c r="P49" s="172"/>
      <c r="Q49" s="172"/>
      <c r="R49" s="378"/>
      <c r="S49" s="969"/>
      <c r="T49" s="145">
        <v>1914494</v>
      </c>
      <c r="U49" s="96">
        <f>+VLOOKUP(C46,'FEB TERRI SILV  (2)'!$B$2:$L$21,11,0)</f>
        <v>3491837</v>
      </c>
      <c r="V49" s="172"/>
      <c r="W49" s="172"/>
      <c r="X49" s="172"/>
      <c r="Y49" s="172"/>
      <c r="Z49" s="96"/>
      <c r="AA49" s="96"/>
      <c r="AB49" s="172"/>
      <c r="AC49" s="172"/>
      <c r="AD49" s="376"/>
      <c r="AE49" s="376"/>
      <c r="AF49" s="969"/>
      <c r="AG49" s="1030"/>
      <c r="AH49" s="1033"/>
      <c r="AI49" s="1033"/>
      <c r="AJ49" s="1036"/>
      <c r="AK49" s="1027"/>
      <c r="AL49" s="1033"/>
      <c r="AM49" s="1033"/>
      <c r="AN49" s="1045"/>
      <c r="AO49" s="1045"/>
      <c r="AP49" s="1045"/>
      <c r="AQ49" s="1033"/>
      <c r="AR49" s="1042"/>
      <c r="AS49" s="1039"/>
      <c r="AT49" s="1042"/>
      <c r="AU49" s="1039"/>
      <c r="AV49" s="1042"/>
      <c r="AW49" s="1039"/>
      <c r="AX49" s="1045"/>
      <c r="AY49" s="1048"/>
    </row>
    <row r="50" spans="1:51" s="208" customFormat="1" ht="29.25" customHeight="1">
      <c r="A50" s="1021"/>
      <c r="B50" s="1024"/>
      <c r="C50" s="1027"/>
      <c r="D50" s="142" t="s">
        <v>69</v>
      </c>
      <c r="E50" s="174">
        <v>640</v>
      </c>
      <c r="F50" s="174">
        <v>640</v>
      </c>
      <c r="G50" s="173">
        <v>640</v>
      </c>
      <c r="H50" s="173">
        <v>640</v>
      </c>
      <c r="I50" s="175"/>
      <c r="J50" s="175"/>
      <c r="K50" s="175"/>
      <c r="L50" s="175"/>
      <c r="M50" s="175"/>
      <c r="N50" s="175"/>
      <c r="O50" s="175"/>
      <c r="P50" s="175"/>
      <c r="Q50" s="175"/>
      <c r="R50" s="379"/>
      <c r="S50" s="969"/>
      <c r="T50" s="173">
        <v>8</v>
      </c>
      <c r="U50" s="175">
        <f t="shared" ref="U50:U51" si="4">+U46+U48</f>
        <v>41</v>
      </c>
      <c r="V50" s="175"/>
      <c r="W50" s="175"/>
      <c r="X50" s="175"/>
      <c r="Y50" s="175"/>
      <c r="Z50" s="175"/>
      <c r="AA50" s="175"/>
      <c r="AB50" s="175"/>
      <c r="AC50" s="175"/>
      <c r="AD50" s="175"/>
      <c r="AE50" s="175"/>
      <c r="AF50" s="969"/>
      <c r="AG50" s="1030"/>
      <c r="AH50" s="1033"/>
      <c r="AI50" s="1033"/>
      <c r="AJ50" s="1036"/>
      <c r="AK50" s="1027"/>
      <c r="AL50" s="1033"/>
      <c r="AM50" s="1033"/>
      <c r="AN50" s="1045"/>
      <c r="AO50" s="1045"/>
      <c r="AP50" s="1045"/>
      <c r="AQ50" s="1033"/>
      <c r="AR50" s="1042"/>
      <c r="AS50" s="1039"/>
      <c r="AT50" s="1042"/>
      <c r="AU50" s="1039"/>
      <c r="AV50" s="1042"/>
      <c r="AW50" s="1039"/>
      <c r="AX50" s="1045"/>
      <c r="AY50" s="1048"/>
    </row>
    <row r="51" spans="1:51" s="208" customFormat="1" ht="29.25" customHeight="1" thickBot="1">
      <c r="A51" s="1021"/>
      <c r="B51" s="1024"/>
      <c r="C51" s="1028"/>
      <c r="D51" s="150" t="s">
        <v>72</v>
      </c>
      <c r="E51" s="381">
        <v>117339372</v>
      </c>
      <c r="F51" s="381">
        <v>117339372</v>
      </c>
      <c r="G51" s="380">
        <v>117339372</v>
      </c>
      <c r="H51" s="380">
        <v>117982717</v>
      </c>
      <c r="I51" s="382"/>
      <c r="J51" s="382"/>
      <c r="K51" s="382"/>
      <c r="L51" s="382"/>
      <c r="M51" s="382"/>
      <c r="N51" s="382"/>
      <c r="O51" s="382"/>
      <c r="P51" s="382"/>
      <c r="Q51" s="382"/>
      <c r="R51" s="382"/>
      <c r="S51" s="970"/>
      <c r="T51" s="380">
        <v>1914494</v>
      </c>
      <c r="U51" s="536">
        <f t="shared" si="4"/>
        <v>58911746</v>
      </c>
      <c r="V51" s="382"/>
      <c r="W51" s="382"/>
      <c r="X51" s="382"/>
      <c r="Y51" s="382"/>
      <c r="Z51" s="382"/>
      <c r="AA51" s="382"/>
      <c r="AB51" s="382"/>
      <c r="AC51" s="382"/>
      <c r="AD51" s="382"/>
      <c r="AE51" s="382"/>
      <c r="AF51" s="970"/>
      <c r="AG51" s="1031"/>
      <c r="AH51" s="1034"/>
      <c r="AI51" s="1034"/>
      <c r="AJ51" s="1037"/>
      <c r="AK51" s="1028"/>
      <c r="AL51" s="1034"/>
      <c r="AM51" s="1034"/>
      <c r="AN51" s="1046"/>
      <c r="AO51" s="1046"/>
      <c r="AP51" s="1046"/>
      <c r="AQ51" s="1034"/>
      <c r="AR51" s="1043"/>
      <c r="AS51" s="1040"/>
      <c r="AT51" s="1043"/>
      <c r="AU51" s="1040"/>
      <c r="AV51" s="1043"/>
      <c r="AW51" s="1040"/>
      <c r="AX51" s="1046"/>
      <c r="AY51" s="1049"/>
    </row>
    <row r="52" spans="1:51" s="208" customFormat="1" ht="29.25" customHeight="1">
      <c r="A52" s="1021"/>
      <c r="B52" s="1024"/>
      <c r="C52" s="1026" t="s">
        <v>319</v>
      </c>
      <c r="D52" s="141" t="s">
        <v>67</v>
      </c>
      <c r="E52" s="410">
        <v>1326</v>
      </c>
      <c r="F52" s="410">
        <v>1326</v>
      </c>
      <c r="G52" s="411">
        <v>1326</v>
      </c>
      <c r="H52" s="411">
        <v>1326</v>
      </c>
      <c r="I52" s="144"/>
      <c r="J52" s="144"/>
      <c r="K52" s="144"/>
      <c r="L52" s="144"/>
      <c r="M52" s="144"/>
      <c r="N52" s="144"/>
      <c r="O52" s="144"/>
      <c r="P52" s="144"/>
      <c r="Q52" s="144"/>
      <c r="R52" s="372"/>
      <c r="S52" s="968"/>
      <c r="T52" s="149">
        <v>0</v>
      </c>
      <c r="U52" s="144">
        <f>+VLOOKUP(C52,'SEG.FEB. TERRI-ARBOLADO'!$B$1:$K$19,10,0)</f>
        <v>59</v>
      </c>
      <c r="V52" s="144"/>
      <c r="W52" s="144"/>
      <c r="X52" s="144"/>
      <c r="Y52" s="144"/>
      <c r="Z52" s="144"/>
      <c r="AA52" s="144"/>
      <c r="AB52" s="144"/>
      <c r="AC52" s="144"/>
      <c r="AD52" s="144"/>
      <c r="AE52" s="144"/>
      <c r="AF52" s="968"/>
      <c r="AG52" s="1029" t="s">
        <v>319</v>
      </c>
      <c r="AH52" s="1032" t="s">
        <v>303</v>
      </c>
      <c r="AI52" s="1032" t="s">
        <v>303</v>
      </c>
      <c r="AJ52" s="1035" t="s">
        <v>443</v>
      </c>
      <c r="AK52" s="1026" t="s">
        <v>319</v>
      </c>
      <c r="AL52" s="1032" t="s">
        <v>303</v>
      </c>
      <c r="AM52" s="1032" t="s">
        <v>441</v>
      </c>
      <c r="AN52" s="1044">
        <v>1080200.266051336</v>
      </c>
      <c r="AO52" s="1044">
        <v>517025.31746095064</v>
      </c>
      <c r="AP52" s="1044">
        <v>563174.94859038526</v>
      </c>
      <c r="AQ52" s="1032" t="s">
        <v>303</v>
      </c>
      <c r="AR52" s="1041" t="s">
        <v>336</v>
      </c>
      <c r="AS52" s="1038">
        <v>1080200.266051336</v>
      </c>
      <c r="AT52" s="1041" t="s">
        <v>336</v>
      </c>
      <c r="AU52" s="1038">
        <v>1080200.266051336</v>
      </c>
      <c r="AV52" s="1041" t="s">
        <v>337</v>
      </c>
      <c r="AW52" s="1038">
        <v>1080200.266051336</v>
      </c>
      <c r="AX52" s="1044">
        <v>1080200.266051336</v>
      </c>
      <c r="AY52" s="1047"/>
    </row>
    <row r="53" spans="1:51" s="208" customFormat="1" ht="29.25" customHeight="1">
      <c r="A53" s="1021"/>
      <c r="B53" s="1024"/>
      <c r="C53" s="1027"/>
      <c r="D53" s="142" t="s">
        <v>6</v>
      </c>
      <c r="E53" s="374">
        <v>223543536</v>
      </c>
      <c r="F53" s="374">
        <v>223543536</v>
      </c>
      <c r="G53" s="373">
        <v>223543536</v>
      </c>
      <c r="H53" s="373">
        <v>225016442</v>
      </c>
      <c r="I53" s="375"/>
      <c r="J53" s="375"/>
      <c r="K53" s="375"/>
      <c r="L53" s="375"/>
      <c r="M53" s="376"/>
      <c r="N53" s="376"/>
      <c r="O53" s="376"/>
      <c r="P53" s="376"/>
      <c r="Q53" s="376"/>
      <c r="R53" s="376"/>
      <c r="S53" s="969"/>
      <c r="T53" s="377">
        <v>0</v>
      </c>
      <c r="U53" s="535">
        <f>+VLOOKUP(C52,'SEG.FEB. TERRI-ARBOLADO'!$B$1:$K$20,9,0)</f>
        <v>126881192</v>
      </c>
      <c r="V53" s="375"/>
      <c r="W53" s="375"/>
      <c r="X53" s="375"/>
      <c r="Y53" s="375"/>
      <c r="Z53" s="376"/>
      <c r="AA53" s="376"/>
      <c r="AB53" s="376"/>
      <c r="AC53" s="376"/>
      <c r="AD53" s="376"/>
      <c r="AE53" s="376"/>
      <c r="AF53" s="969"/>
      <c r="AG53" s="1030"/>
      <c r="AH53" s="1033"/>
      <c r="AI53" s="1033"/>
      <c r="AJ53" s="1036"/>
      <c r="AK53" s="1027"/>
      <c r="AL53" s="1033"/>
      <c r="AM53" s="1033"/>
      <c r="AN53" s="1045"/>
      <c r="AO53" s="1045"/>
      <c r="AP53" s="1045"/>
      <c r="AQ53" s="1033"/>
      <c r="AR53" s="1042"/>
      <c r="AS53" s="1039"/>
      <c r="AT53" s="1042"/>
      <c r="AU53" s="1039"/>
      <c r="AV53" s="1042"/>
      <c r="AW53" s="1039"/>
      <c r="AX53" s="1045"/>
      <c r="AY53" s="1048"/>
    </row>
    <row r="54" spans="1:51" s="208" customFormat="1" ht="29.25" customHeight="1">
      <c r="A54" s="1021"/>
      <c r="B54" s="1024"/>
      <c r="C54" s="1027"/>
      <c r="D54" s="142" t="s">
        <v>68</v>
      </c>
      <c r="E54" s="146">
        <v>141</v>
      </c>
      <c r="F54" s="146">
        <v>141</v>
      </c>
      <c r="G54" s="145">
        <v>141</v>
      </c>
      <c r="H54" s="145">
        <v>141</v>
      </c>
      <c r="I54" s="172"/>
      <c r="J54" s="172"/>
      <c r="K54" s="172"/>
      <c r="L54" s="172"/>
      <c r="M54" s="96"/>
      <c r="N54" s="96"/>
      <c r="O54" s="172"/>
      <c r="P54" s="172"/>
      <c r="Q54" s="172"/>
      <c r="R54" s="378"/>
      <c r="S54" s="969"/>
      <c r="T54" s="145">
        <v>106</v>
      </c>
      <c r="U54" s="96">
        <f>+VLOOKUP(C52,'FEB TERRI SILV  (2)'!$B$2:$L$21,10,0)</f>
        <v>201</v>
      </c>
      <c r="V54" s="172"/>
      <c r="W54" s="172"/>
      <c r="X54" s="172"/>
      <c r="Y54" s="172"/>
      <c r="Z54" s="96"/>
      <c r="AA54" s="96"/>
      <c r="AB54" s="172"/>
      <c r="AC54" s="172"/>
      <c r="AD54" s="376"/>
      <c r="AE54" s="376"/>
      <c r="AF54" s="969"/>
      <c r="AG54" s="1030"/>
      <c r="AH54" s="1033"/>
      <c r="AI54" s="1033"/>
      <c r="AJ54" s="1036"/>
      <c r="AK54" s="1027"/>
      <c r="AL54" s="1033"/>
      <c r="AM54" s="1033"/>
      <c r="AN54" s="1045"/>
      <c r="AO54" s="1045"/>
      <c r="AP54" s="1045"/>
      <c r="AQ54" s="1033"/>
      <c r="AR54" s="1042"/>
      <c r="AS54" s="1039"/>
      <c r="AT54" s="1042"/>
      <c r="AU54" s="1039"/>
      <c r="AV54" s="1042"/>
      <c r="AW54" s="1039"/>
      <c r="AX54" s="1045"/>
      <c r="AY54" s="1048"/>
    </row>
    <row r="55" spans="1:51" s="208" customFormat="1" ht="29.25" customHeight="1">
      <c r="A55" s="1021"/>
      <c r="B55" s="1024"/>
      <c r="C55" s="1027"/>
      <c r="D55" s="142" t="s">
        <v>7</v>
      </c>
      <c r="E55" s="146">
        <v>45915399</v>
      </c>
      <c r="F55" s="146">
        <v>45915399</v>
      </c>
      <c r="G55" s="145">
        <v>45915399</v>
      </c>
      <c r="H55" s="145">
        <v>45915399</v>
      </c>
      <c r="I55" s="172"/>
      <c r="J55" s="172"/>
      <c r="K55" s="172"/>
      <c r="L55" s="172"/>
      <c r="M55" s="96"/>
      <c r="N55" s="96"/>
      <c r="O55" s="172"/>
      <c r="P55" s="172"/>
      <c r="Q55" s="172"/>
      <c r="R55" s="378"/>
      <c r="S55" s="969"/>
      <c r="T55" s="145">
        <v>25887291</v>
      </c>
      <c r="U55" s="96">
        <f>+VLOOKUP(C52,'FEB TERRI SILV  (2)'!$B$2:$L$21,11,0)</f>
        <v>47215712</v>
      </c>
      <c r="V55" s="172"/>
      <c r="W55" s="172"/>
      <c r="X55" s="172"/>
      <c r="Y55" s="172"/>
      <c r="Z55" s="96"/>
      <c r="AA55" s="96"/>
      <c r="AB55" s="172"/>
      <c r="AC55" s="172"/>
      <c r="AD55" s="376"/>
      <c r="AE55" s="376"/>
      <c r="AF55" s="969"/>
      <c r="AG55" s="1030"/>
      <c r="AH55" s="1033"/>
      <c r="AI55" s="1033"/>
      <c r="AJ55" s="1036"/>
      <c r="AK55" s="1027"/>
      <c r="AL55" s="1033"/>
      <c r="AM55" s="1033"/>
      <c r="AN55" s="1045"/>
      <c r="AO55" s="1045"/>
      <c r="AP55" s="1045"/>
      <c r="AQ55" s="1033"/>
      <c r="AR55" s="1042"/>
      <c r="AS55" s="1039"/>
      <c r="AT55" s="1042"/>
      <c r="AU55" s="1039"/>
      <c r="AV55" s="1042"/>
      <c r="AW55" s="1039"/>
      <c r="AX55" s="1045"/>
      <c r="AY55" s="1048"/>
    </row>
    <row r="56" spans="1:51" s="208" customFormat="1" ht="29.25" customHeight="1">
      <c r="A56" s="1021"/>
      <c r="B56" s="1024"/>
      <c r="C56" s="1027"/>
      <c r="D56" s="142" t="s">
        <v>69</v>
      </c>
      <c r="E56" s="174">
        <v>1467</v>
      </c>
      <c r="F56" s="174">
        <v>1467</v>
      </c>
      <c r="G56" s="173">
        <v>1467</v>
      </c>
      <c r="H56" s="173">
        <v>1467</v>
      </c>
      <c r="I56" s="175"/>
      <c r="J56" s="175"/>
      <c r="K56" s="175"/>
      <c r="L56" s="175"/>
      <c r="M56" s="175"/>
      <c r="N56" s="175"/>
      <c r="O56" s="175"/>
      <c r="P56" s="175"/>
      <c r="Q56" s="175"/>
      <c r="R56" s="379"/>
      <c r="S56" s="969"/>
      <c r="T56" s="173">
        <v>106</v>
      </c>
      <c r="U56" s="175">
        <f t="shared" ref="U56:U57" si="5">+U52+U54</f>
        <v>260</v>
      </c>
      <c r="V56" s="175"/>
      <c r="W56" s="175"/>
      <c r="X56" s="175"/>
      <c r="Y56" s="175"/>
      <c r="Z56" s="175"/>
      <c r="AA56" s="175"/>
      <c r="AB56" s="175"/>
      <c r="AC56" s="175"/>
      <c r="AD56" s="175"/>
      <c r="AE56" s="175"/>
      <c r="AF56" s="969"/>
      <c r="AG56" s="1030"/>
      <c r="AH56" s="1033"/>
      <c r="AI56" s="1033"/>
      <c r="AJ56" s="1036"/>
      <c r="AK56" s="1027"/>
      <c r="AL56" s="1033"/>
      <c r="AM56" s="1033"/>
      <c r="AN56" s="1045"/>
      <c r="AO56" s="1045"/>
      <c r="AP56" s="1045"/>
      <c r="AQ56" s="1033"/>
      <c r="AR56" s="1042"/>
      <c r="AS56" s="1039"/>
      <c r="AT56" s="1042"/>
      <c r="AU56" s="1039"/>
      <c r="AV56" s="1042"/>
      <c r="AW56" s="1039"/>
      <c r="AX56" s="1045"/>
      <c r="AY56" s="1048"/>
    </row>
    <row r="57" spans="1:51" s="208" customFormat="1" ht="29.25" customHeight="1" thickBot="1">
      <c r="A57" s="1021"/>
      <c r="B57" s="1024"/>
      <c r="C57" s="1028"/>
      <c r="D57" s="150" t="s">
        <v>72</v>
      </c>
      <c r="E57" s="381">
        <v>269458935</v>
      </c>
      <c r="F57" s="381">
        <v>269458935</v>
      </c>
      <c r="G57" s="380">
        <v>269458935</v>
      </c>
      <c r="H57" s="380">
        <v>270931841</v>
      </c>
      <c r="I57" s="382"/>
      <c r="J57" s="382"/>
      <c r="K57" s="382"/>
      <c r="L57" s="382"/>
      <c r="M57" s="382"/>
      <c r="N57" s="382"/>
      <c r="O57" s="382"/>
      <c r="P57" s="382"/>
      <c r="Q57" s="382"/>
      <c r="R57" s="382"/>
      <c r="S57" s="970"/>
      <c r="T57" s="380">
        <v>25887291</v>
      </c>
      <c r="U57" s="536">
        <f t="shared" si="5"/>
        <v>174096904</v>
      </c>
      <c r="V57" s="382"/>
      <c r="W57" s="382"/>
      <c r="X57" s="382"/>
      <c r="Y57" s="382"/>
      <c r="Z57" s="382"/>
      <c r="AA57" s="382"/>
      <c r="AB57" s="382"/>
      <c r="AC57" s="382"/>
      <c r="AD57" s="382"/>
      <c r="AE57" s="382"/>
      <c r="AF57" s="970"/>
      <c r="AG57" s="1031"/>
      <c r="AH57" s="1034"/>
      <c r="AI57" s="1034"/>
      <c r="AJ57" s="1037"/>
      <c r="AK57" s="1028"/>
      <c r="AL57" s="1034"/>
      <c r="AM57" s="1034"/>
      <c r="AN57" s="1046"/>
      <c r="AO57" s="1046"/>
      <c r="AP57" s="1046"/>
      <c r="AQ57" s="1034"/>
      <c r="AR57" s="1043"/>
      <c r="AS57" s="1040"/>
      <c r="AT57" s="1043"/>
      <c r="AU57" s="1040"/>
      <c r="AV57" s="1043"/>
      <c r="AW57" s="1040"/>
      <c r="AX57" s="1046"/>
      <c r="AY57" s="1049"/>
    </row>
    <row r="58" spans="1:51" s="208" customFormat="1" ht="29.25" customHeight="1">
      <c r="A58" s="1021"/>
      <c r="B58" s="1024"/>
      <c r="C58" s="1026" t="s">
        <v>320</v>
      </c>
      <c r="D58" s="141" t="s">
        <v>67</v>
      </c>
      <c r="E58" s="410">
        <v>1659</v>
      </c>
      <c r="F58" s="410">
        <v>1659</v>
      </c>
      <c r="G58" s="411">
        <v>1659</v>
      </c>
      <c r="H58" s="411">
        <v>1659</v>
      </c>
      <c r="I58" s="144"/>
      <c r="J58" s="144"/>
      <c r="K58" s="144"/>
      <c r="L58" s="144"/>
      <c r="M58" s="144"/>
      <c r="N58" s="144"/>
      <c r="O58" s="144"/>
      <c r="P58" s="144"/>
      <c r="Q58" s="144"/>
      <c r="R58" s="372"/>
      <c r="S58" s="968"/>
      <c r="T58" s="149">
        <v>0</v>
      </c>
      <c r="U58" s="144">
        <f>+VLOOKUP(C58,'SEG.FEB. TERRI-ARBOLADO'!$B$1:$K$19,10,0)</f>
        <v>74</v>
      </c>
      <c r="V58" s="144"/>
      <c r="W58" s="144"/>
      <c r="X58" s="144"/>
      <c r="Y58" s="144"/>
      <c r="Z58" s="144"/>
      <c r="AA58" s="144"/>
      <c r="AB58" s="144"/>
      <c r="AC58" s="144"/>
      <c r="AD58" s="144"/>
      <c r="AE58" s="144"/>
      <c r="AF58" s="968"/>
      <c r="AG58" s="1029" t="s">
        <v>320</v>
      </c>
      <c r="AH58" s="1032" t="s">
        <v>303</v>
      </c>
      <c r="AI58" s="1032" t="s">
        <v>303</v>
      </c>
      <c r="AJ58" s="1035" t="s">
        <v>443</v>
      </c>
      <c r="AK58" s="1026" t="s">
        <v>320</v>
      </c>
      <c r="AL58" s="1032" t="s">
        <v>303</v>
      </c>
      <c r="AM58" s="1032" t="s">
        <v>441</v>
      </c>
      <c r="AN58" s="1044">
        <v>388154.31397454499</v>
      </c>
      <c r="AO58" s="1044">
        <v>183970.6498574955</v>
      </c>
      <c r="AP58" s="1044">
        <v>204183.66411704945</v>
      </c>
      <c r="AQ58" s="1032" t="s">
        <v>303</v>
      </c>
      <c r="AR58" s="1041" t="s">
        <v>336</v>
      </c>
      <c r="AS58" s="1038">
        <v>388154.31397454499</v>
      </c>
      <c r="AT58" s="1041" t="s">
        <v>336</v>
      </c>
      <c r="AU58" s="1038">
        <v>388154.31397454499</v>
      </c>
      <c r="AV58" s="1041" t="s">
        <v>337</v>
      </c>
      <c r="AW58" s="1038">
        <v>388154.31397454499</v>
      </c>
      <c r="AX58" s="1044">
        <v>388154.31397454499</v>
      </c>
      <c r="AY58" s="1047"/>
    </row>
    <row r="59" spans="1:51" s="208" customFormat="1" ht="29.25" customHeight="1">
      <c r="A59" s="1021"/>
      <c r="B59" s="1024"/>
      <c r="C59" s="1027"/>
      <c r="D59" s="142" t="s">
        <v>6</v>
      </c>
      <c r="E59" s="374">
        <v>279697211</v>
      </c>
      <c r="F59" s="374">
        <v>279697211</v>
      </c>
      <c r="G59" s="373">
        <v>279697211</v>
      </c>
      <c r="H59" s="373">
        <v>281540107</v>
      </c>
      <c r="I59" s="375"/>
      <c r="J59" s="375"/>
      <c r="K59" s="375"/>
      <c r="L59" s="375"/>
      <c r="M59" s="376"/>
      <c r="N59" s="376"/>
      <c r="O59" s="376"/>
      <c r="P59" s="376"/>
      <c r="Q59" s="376"/>
      <c r="R59" s="376"/>
      <c r="S59" s="969"/>
      <c r="T59" s="377">
        <v>0</v>
      </c>
      <c r="U59" s="535">
        <f>+VLOOKUP(C58,'SEG.FEB. TERRI-ARBOLADO'!$B$1:$K$20,9,0)</f>
        <v>158753486</v>
      </c>
      <c r="V59" s="375"/>
      <c r="W59" s="375"/>
      <c r="X59" s="375"/>
      <c r="Y59" s="375"/>
      <c r="Z59" s="376"/>
      <c r="AA59" s="376"/>
      <c r="AB59" s="376"/>
      <c r="AC59" s="376"/>
      <c r="AD59" s="376"/>
      <c r="AE59" s="376"/>
      <c r="AF59" s="969"/>
      <c r="AG59" s="1030"/>
      <c r="AH59" s="1033"/>
      <c r="AI59" s="1033"/>
      <c r="AJ59" s="1036"/>
      <c r="AK59" s="1027"/>
      <c r="AL59" s="1033"/>
      <c r="AM59" s="1033"/>
      <c r="AN59" s="1045"/>
      <c r="AO59" s="1045"/>
      <c r="AP59" s="1045"/>
      <c r="AQ59" s="1033"/>
      <c r="AR59" s="1042"/>
      <c r="AS59" s="1039"/>
      <c r="AT59" s="1042"/>
      <c r="AU59" s="1039"/>
      <c r="AV59" s="1042"/>
      <c r="AW59" s="1039"/>
      <c r="AX59" s="1045"/>
      <c r="AY59" s="1048"/>
    </row>
    <row r="60" spans="1:51" s="208" customFormat="1" ht="29.25" customHeight="1">
      <c r="A60" s="1021"/>
      <c r="B60" s="1024"/>
      <c r="C60" s="1027"/>
      <c r="D60" s="142" t="s">
        <v>68</v>
      </c>
      <c r="E60" s="146">
        <v>83</v>
      </c>
      <c r="F60" s="146">
        <v>83</v>
      </c>
      <c r="G60" s="145">
        <v>83</v>
      </c>
      <c r="H60" s="145">
        <v>83</v>
      </c>
      <c r="I60" s="172"/>
      <c r="J60" s="172"/>
      <c r="K60" s="172"/>
      <c r="L60" s="172"/>
      <c r="M60" s="96"/>
      <c r="N60" s="96"/>
      <c r="O60" s="172"/>
      <c r="P60" s="172"/>
      <c r="Q60" s="172"/>
      <c r="R60" s="378"/>
      <c r="S60" s="969"/>
      <c r="T60" s="145">
        <v>79</v>
      </c>
      <c r="U60" s="96">
        <f>+VLOOKUP(C58,'FEB TERRI SILV  (2)'!$B$2:$L$21,10,0)</f>
        <v>149</v>
      </c>
      <c r="V60" s="172"/>
      <c r="W60" s="172"/>
      <c r="X60" s="172"/>
      <c r="Y60" s="172"/>
      <c r="Z60" s="96"/>
      <c r="AA60" s="96"/>
      <c r="AB60" s="172"/>
      <c r="AC60" s="172"/>
      <c r="AD60" s="376"/>
      <c r="AE60" s="376"/>
      <c r="AF60" s="969"/>
      <c r="AG60" s="1030"/>
      <c r="AH60" s="1033"/>
      <c r="AI60" s="1033"/>
      <c r="AJ60" s="1036"/>
      <c r="AK60" s="1027"/>
      <c r="AL60" s="1033"/>
      <c r="AM60" s="1033"/>
      <c r="AN60" s="1045"/>
      <c r="AO60" s="1045"/>
      <c r="AP60" s="1045"/>
      <c r="AQ60" s="1033"/>
      <c r="AR60" s="1042"/>
      <c r="AS60" s="1039"/>
      <c r="AT60" s="1042"/>
      <c r="AU60" s="1039"/>
      <c r="AV60" s="1042"/>
      <c r="AW60" s="1039"/>
      <c r="AX60" s="1045"/>
      <c r="AY60" s="1048"/>
    </row>
    <row r="61" spans="1:51" s="208" customFormat="1" ht="29.25" customHeight="1">
      <c r="A61" s="1021"/>
      <c r="B61" s="1024"/>
      <c r="C61" s="1027"/>
      <c r="D61" s="142" t="s">
        <v>7</v>
      </c>
      <c r="E61" s="146">
        <v>26940896</v>
      </c>
      <c r="F61" s="146">
        <v>26940896</v>
      </c>
      <c r="G61" s="145">
        <v>26940896</v>
      </c>
      <c r="H61" s="145">
        <v>26940896</v>
      </c>
      <c r="I61" s="172"/>
      <c r="J61" s="172"/>
      <c r="K61" s="172"/>
      <c r="L61" s="172"/>
      <c r="M61" s="96"/>
      <c r="N61" s="96"/>
      <c r="O61" s="172"/>
      <c r="P61" s="172"/>
      <c r="Q61" s="172"/>
      <c r="R61" s="378"/>
      <c r="S61" s="969"/>
      <c r="T61" s="145">
        <v>19228181</v>
      </c>
      <c r="U61" s="96">
        <f>+VLOOKUP(C58,'FEB TERRI SILV  (2)'!$B$2:$L$21,11,0)</f>
        <v>35070191</v>
      </c>
      <c r="V61" s="172"/>
      <c r="W61" s="172"/>
      <c r="X61" s="172"/>
      <c r="Y61" s="172"/>
      <c r="Z61" s="96"/>
      <c r="AA61" s="96"/>
      <c r="AB61" s="172"/>
      <c r="AC61" s="172"/>
      <c r="AD61" s="376"/>
      <c r="AE61" s="376"/>
      <c r="AF61" s="969"/>
      <c r="AG61" s="1030"/>
      <c r="AH61" s="1033"/>
      <c r="AI61" s="1033"/>
      <c r="AJ61" s="1036"/>
      <c r="AK61" s="1027"/>
      <c r="AL61" s="1033"/>
      <c r="AM61" s="1033"/>
      <c r="AN61" s="1045"/>
      <c r="AO61" s="1045"/>
      <c r="AP61" s="1045"/>
      <c r="AQ61" s="1033"/>
      <c r="AR61" s="1042"/>
      <c r="AS61" s="1039"/>
      <c r="AT61" s="1042"/>
      <c r="AU61" s="1039"/>
      <c r="AV61" s="1042"/>
      <c r="AW61" s="1039"/>
      <c r="AX61" s="1045"/>
      <c r="AY61" s="1048"/>
    </row>
    <row r="62" spans="1:51" s="208" customFormat="1" ht="29.25" customHeight="1">
      <c r="A62" s="1021"/>
      <c r="B62" s="1024"/>
      <c r="C62" s="1027"/>
      <c r="D62" s="142" t="s">
        <v>69</v>
      </c>
      <c r="E62" s="174">
        <v>1742</v>
      </c>
      <c r="F62" s="174">
        <v>1742</v>
      </c>
      <c r="G62" s="173">
        <v>1742</v>
      </c>
      <c r="H62" s="173">
        <v>1742</v>
      </c>
      <c r="I62" s="175"/>
      <c r="J62" s="175"/>
      <c r="K62" s="175"/>
      <c r="L62" s="175"/>
      <c r="M62" s="175"/>
      <c r="N62" s="175"/>
      <c r="O62" s="175"/>
      <c r="P62" s="175"/>
      <c r="Q62" s="175"/>
      <c r="R62" s="379"/>
      <c r="S62" s="969"/>
      <c r="T62" s="173">
        <v>79</v>
      </c>
      <c r="U62" s="175">
        <f t="shared" ref="U62:U63" si="6">+U58+U60</f>
        <v>223</v>
      </c>
      <c r="V62" s="175"/>
      <c r="W62" s="175"/>
      <c r="X62" s="175"/>
      <c r="Y62" s="175"/>
      <c r="Z62" s="175"/>
      <c r="AA62" s="175"/>
      <c r="AB62" s="175"/>
      <c r="AC62" s="175"/>
      <c r="AD62" s="175"/>
      <c r="AE62" s="175"/>
      <c r="AF62" s="969"/>
      <c r="AG62" s="1030"/>
      <c r="AH62" s="1033"/>
      <c r="AI62" s="1033"/>
      <c r="AJ62" s="1036"/>
      <c r="AK62" s="1027"/>
      <c r="AL62" s="1033"/>
      <c r="AM62" s="1033"/>
      <c r="AN62" s="1045"/>
      <c r="AO62" s="1045"/>
      <c r="AP62" s="1045"/>
      <c r="AQ62" s="1033"/>
      <c r="AR62" s="1042"/>
      <c r="AS62" s="1039"/>
      <c r="AT62" s="1042"/>
      <c r="AU62" s="1039"/>
      <c r="AV62" s="1042"/>
      <c r="AW62" s="1039"/>
      <c r="AX62" s="1045"/>
      <c r="AY62" s="1048"/>
    </row>
    <row r="63" spans="1:51" s="208" customFormat="1" ht="29.25" customHeight="1" thickBot="1">
      <c r="A63" s="1021"/>
      <c r="B63" s="1024"/>
      <c r="C63" s="1028"/>
      <c r="D63" s="150" t="s">
        <v>72</v>
      </c>
      <c r="E63" s="381">
        <v>306638107</v>
      </c>
      <c r="F63" s="381">
        <v>306638107</v>
      </c>
      <c r="G63" s="380">
        <v>306638107</v>
      </c>
      <c r="H63" s="380">
        <v>308481003</v>
      </c>
      <c r="I63" s="382"/>
      <c r="J63" s="382"/>
      <c r="K63" s="382"/>
      <c r="L63" s="382"/>
      <c r="M63" s="382"/>
      <c r="N63" s="382"/>
      <c r="O63" s="382"/>
      <c r="P63" s="382"/>
      <c r="Q63" s="382"/>
      <c r="R63" s="382"/>
      <c r="S63" s="970"/>
      <c r="T63" s="380">
        <v>19228181</v>
      </c>
      <c r="U63" s="536">
        <f t="shared" si="6"/>
        <v>193823677</v>
      </c>
      <c r="V63" s="382"/>
      <c r="W63" s="382"/>
      <c r="X63" s="382"/>
      <c r="Y63" s="382"/>
      <c r="Z63" s="382"/>
      <c r="AA63" s="382"/>
      <c r="AB63" s="382"/>
      <c r="AC63" s="382"/>
      <c r="AD63" s="382"/>
      <c r="AE63" s="382"/>
      <c r="AF63" s="970"/>
      <c r="AG63" s="1031"/>
      <c r="AH63" s="1034"/>
      <c r="AI63" s="1034"/>
      <c r="AJ63" s="1037"/>
      <c r="AK63" s="1028"/>
      <c r="AL63" s="1034"/>
      <c r="AM63" s="1034"/>
      <c r="AN63" s="1046"/>
      <c r="AO63" s="1046"/>
      <c r="AP63" s="1046"/>
      <c r="AQ63" s="1034"/>
      <c r="AR63" s="1043"/>
      <c r="AS63" s="1040"/>
      <c r="AT63" s="1043"/>
      <c r="AU63" s="1040"/>
      <c r="AV63" s="1043"/>
      <c r="AW63" s="1040"/>
      <c r="AX63" s="1046"/>
      <c r="AY63" s="1049"/>
    </row>
    <row r="64" spans="1:51" s="208" customFormat="1" ht="29.25" customHeight="1">
      <c r="A64" s="1021"/>
      <c r="B64" s="1024"/>
      <c r="C64" s="1026" t="s">
        <v>321</v>
      </c>
      <c r="D64" s="141" t="s">
        <v>67</v>
      </c>
      <c r="E64" s="410">
        <v>2470</v>
      </c>
      <c r="F64" s="410">
        <v>2470</v>
      </c>
      <c r="G64" s="411">
        <v>2470</v>
      </c>
      <c r="H64" s="411">
        <v>2470</v>
      </c>
      <c r="I64" s="144"/>
      <c r="J64" s="144"/>
      <c r="K64" s="144"/>
      <c r="L64" s="144"/>
      <c r="M64" s="144"/>
      <c r="N64" s="144"/>
      <c r="O64" s="144"/>
      <c r="P64" s="144"/>
      <c r="Q64" s="144"/>
      <c r="R64" s="372"/>
      <c r="S64" s="968"/>
      <c r="T64" s="149">
        <v>0</v>
      </c>
      <c r="U64" s="144">
        <f>+VLOOKUP(C64,'SEG.FEB. TERRI-ARBOLADO'!$B$1:$K$19,10,0)</f>
        <v>110</v>
      </c>
      <c r="V64" s="144"/>
      <c r="W64" s="144"/>
      <c r="X64" s="144"/>
      <c r="Y64" s="144"/>
      <c r="Z64" s="144"/>
      <c r="AA64" s="144"/>
      <c r="AB64" s="144"/>
      <c r="AC64" s="144"/>
      <c r="AD64" s="144"/>
      <c r="AE64" s="144"/>
      <c r="AF64" s="968"/>
      <c r="AG64" s="1029" t="s">
        <v>321</v>
      </c>
      <c r="AH64" s="1032" t="s">
        <v>303</v>
      </c>
      <c r="AI64" s="1032" t="s">
        <v>303</v>
      </c>
      <c r="AJ64" s="1035" t="s">
        <v>443</v>
      </c>
      <c r="AK64" s="1026" t="s">
        <v>321</v>
      </c>
      <c r="AL64" s="1032" t="s">
        <v>303</v>
      </c>
      <c r="AM64" s="1032" t="s">
        <v>441</v>
      </c>
      <c r="AN64" s="1044">
        <v>840955.00195741584</v>
      </c>
      <c r="AO64" s="1044">
        <v>396681.76749088668</v>
      </c>
      <c r="AP64" s="1044">
        <v>444273.23446652916</v>
      </c>
      <c r="AQ64" s="1032" t="s">
        <v>303</v>
      </c>
      <c r="AR64" s="1041" t="s">
        <v>336</v>
      </c>
      <c r="AS64" s="1038">
        <v>840955.00195741584</v>
      </c>
      <c r="AT64" s="1041" t="s">
        <v>336</v>
      </c>
      <c r="AU64" s="1038">
        <v>840955.00195741584</v>
      </c>
      <c r="AV64" s="1041" t="s">
        <v>337</v>
      </c>
      <c r="AW64" s="1038">
        <v>840955.00195741584</v>
      </c>
      <c r="AX64" s="1044">
        <v>840955.00195741584</v>
      </c>
      <c r="AY64" s="1047"/>
    </row>
    <row r="65" spans="1:51" s="208" customFormat="1" ht="29.25" customHeight="1">
      <c r="A65" s="1021"/>
      <c r="B65" s="1024"/>
      <c r="C65" s="1027"/>
      <c r="D65" s="142" t="s">
        <v>6</v>
      </c>
      <c r="E65" s="374">
        <v>416476521</v>
      </c>
      <c r="F65" s="374">
        <v>416476521</v>
      </c>
      <c r="G65" s="373">
        <v>416476521</v>
      </c>
      <c r="H65" s="373">
        <v>419220643</v>
      </c>
      <c r="I65" s="375"/>
      <c r="J65" s="375"/>
      <c r="K65" s="375"/>
      <c r="L65" s="375"/>
      <c r="M65" s="376"/>
      <c r="N65" s="376"/>
      <c r="O65" s="376"/>
      <c r="P65" s="376"/>
      <c r="Q65" s="376"/>
      <c r="R65" s="376"/>
      <c r="S65" s="969"/>
      <c r="T65" s="377">
        <v>0</v>
      </c>
      <c r="U65" s="535">
        <f>+VLOOKUP(C64,'SEG.FEB. TERRI-ARBOLADO'!$B$1:$K$20,9,0)</f>
        <v>236388126</v>
      </c>
      <c r="V65" s="375"/>
      <c r="W65" s="375"/>
      <c r="X65" s="375"/>
      <c r="Y65" s="375"/>
      <c r="Z65" s="376"/>
      <c r="AA65" s="376"/>
      <c r="AB65" s="376"/>
      <c r="AC65" s="376"/>
      <c r="AD65" s="376"/>
      <c r="AE65" s="376"/>
      <c r="AF65" s="969"/>
      <c r="AG65" s="1030"/>
      <c r="AH65" s="1033"/>
      <c r="AI65" s="1033"/>
      <c r="AJ65" s="1036"/>
      <c r="AK65" s="1027"/>
      <c r="AL65" s="1033"/>
      <c r="AM65" s="1033"/>
      <c r="AN65" s="1045"/>
      <c r="AO65" s="1045"/>
      <c r="AP65" s="1045"/>
      <c r="AQ65" s="1033"/>
      <c r="AR65" s="1042"/>
      <c r="AS65" s="1039"/>
      <c r="AT65" s="1042"/>
      <c r="AU65" s="1039"/>
      <c r="AV65" s="1042"/>
      <c r="AW65" s="1039"/>
      <c r="AX65" s="1045"/>
      <c r="AY65" s="1048"/>
    </row>
    <row r="66" spans="1:51" s="208" customFormat="1" ht="29.25" customHeight="1">
      <c r="A66" s="1021"/>
      <c r="B66" s="1024"/>
      <c r="C66" s="1027"/>
      <c r="D66" s="142" t="s">
        <v>68</v>
      </c>
      <c r="E66" s="146">
        <v>188</v>
      </c>
      <c r="F66" s="146">
        <v>188</v>
      </c>
      <c r="G66" s="145">
        <v>188</v>
      </c>
      <c r="H66" s="145">
        <v>188</v>
      </c>
      <c r="I66" s="172"/>
      <c r="J66" s="172"/>
      <c r="K66" s="172"/>
      <c r="L66" s="172"/>
      <c r="M66" s="96"/>
      <c r="N66" s="96"/>
      <c r="O66" s="172"/>
      <c r="P66" s="172"/>
      <c r="Q66" s="172"/>
      <c r="R66" s="378"/>
      <c r="S66" s="969"/>
      <c r="T66" s="145">
        <v>15</v>
      </c>
      <c r="U66" s="96">
        <f>+VLOOKUP(C64,'FEB TERRI SILV  (2)'!$B$2:$L$21,10,0)</f>
        <v>28</v>
      </c>
      <c r="V66" s="172"/>
      <c r="W66" s="172"/>
      <c r="X66" s="172"/>
      <c r="Y66" s="172"/>
      <c r="Z66" s="96"/>
      <c r="AA66" s="96"/>
      <c r="AB66" s="172"/>
      <c r="AC66" s="172"/>
      <c r="AD66" s="376"/>
      <c r="AE66" s="376"/>
      <c r="AF66" s="969"/>
      <c r="AG66" s="1030"/>
      <c r="AH66" s="1033"/>
      <c r="AI66" s="1033"/>
      <c r="AJ66" s="1036"/>
      <c r="AK66" s="1027"/>
      <c r="AL66" s="1033"/>
      <c r="AM66" s="1033"/>
      <c r="AN66" s="1045"/>
      <c r="AO66" s="1045"/>
      <c r="AP66" s="1045"/>
      <c r="AQ66" s="1033"/>
      <c r="AR66" s="1042"/>
      <c r="AS66" s="1039"/>
      <c r="AT66" s="1042"/>
      <c r="AU66" s="1039"/>
      <c r="AV66" s="1042"/>
      <c r="AW66" s="1039"/>
      <c r="AX66" s="1045"/>
      <c r="AY66" s="1048"/>
    </row>
    <row r="67" spans="1:51" s="208" customFormat="1" ht="29.25" customHeight="1">
      <c r="A67" s="1021"/>
      <c r="B67" s="1024"/>
      <c r="C67" s="1027"/>
      <c r="D67" s="142" t="s">
        <v>7</v>
      </c>
      <c r="E67" s="146">
        <v>61196391</v>
      </c>
      <c r="F67" s="146">
        <v>61196391</v>
      </c>
      <c r="G67" s="145">
        <v>61196391</v>
      </c>
      <c r="H67" s="145">
        <v>61196391</v>
      </c>
      <c r="I67" s="172"/>
      <c r="J67" s="172"/>
      <c r="K67" s="172"/>
      <c r="L67" s="172"/>
      <c r="M67" s="96"/>
      <c r="N67" s="96"/>
      <c r="O67" s="172"/>
      <c r="P67" s="172"/>
      <c r="Q67" s="172"/>
      <c r="R67" s="378"/>
      <c r="S67" s="969"/>
      <c r="T67" s="145">
        <v>3662511</v>
      </c>
      <c r="U67" s="96">
        <f>+VLOOKUP(C64,'FEB TERRI SILV  (2)'!$B$2:$L$21,11,0)</f>
        <v>6680036</v>
      </c>
      <c r="V67" s="172"/>
      <c r="W67" s="172"/>
      <c r="X67" s="172"/>
      <c r="Y67" s="172"/>
      <c r="Z67" s="96"/>
      <c r="AA67" s="96"/>
      <c r="AB67" s="172"/>
      <c r="AC67" s="172"/>
      <c r="AD67" s="376"/>
      <c r="AE67" s="376"/>
      <c r="AF67" s="969"/>
      <c r="AG67" s="1030"/>
      <c r="AH67" s="1033"/>
      <c r="AI67" s="1033"/>
      <c r="AJ67" s="1036"/>
      <c r="AK67" s="1027"/>
      <c r="AL67" s="1033"/>
      <c r="AM67" s="1033"/>
      <c r="AN67" s="1045"/>
      <c r="AO67" s="1045"/>
      <c r="AP67" s="1045"/>
      <c r="AQ67" s="1033"/>
      <c r="AR67" s="1042"/>
      <c r="AS67" s="1039"/>
      <c r="AT67" s="1042"/>
      <c r="AU67" s="1039"/>
      <c r="AV67" s="1042"/>
      <c r="AW67" s="1039"/>
      <c r="AX67" s="1045"/>
      <c r="AY67" s="1048"/>
    </row>
    <row r="68" spans="1:51" s="208" customFormat="1" ht="29.25" customHeight="1">
      <c r="A68" s="1021"/>
      <c r="B68" s="1024"/>
      <c r="C68" s="1027"/>
      <c r="D68" s="142" t="s">
        <v>69</v>
      </c>
      <c r="E68" s="174">
        <v>2658</v>
      </c>
      <c r="F68" s="174">
        <v>2658</v>
      </c>
      <c r="G68" s="173">
        <v>2658</v>
      </c>
      <c r="H68" s="173">
        <v>2658</v>
      </c>
      <c r="I68" s="175"/>
      <c r="J68" s="175"/>
      <c r="K68" s="175"/>
      <c r="L68" s="175"/>
      <c r="M68" s="175"/>
      <c r="N68" s="175"/>
      <c r="O68" s="175"/>
      <c r="P68" s="175"/>
      <c r="Q68" s="175"/>
      <c r="R68" s="379"/>
      <c r="S68" s="969"/>
      <c r="T68" s="173">
        <v>15</v>
      </c>
      <c r="U68" s="175">
        <f t="shared" ref="U68:U69" si="7">+U64+U66</f>
        <v>138</v>
      </c>
      <c r="V68" s="175"/>
      <c r="W68" s="175"/>
      <c r="X68" s="175"/>
      <c r="Y68" s="175"/>
      <c r="Z68" s="175"/>
      <c r="AA68" s="175"/>
      <c r="AB68" s="175"/>
      <c r="AC68" s="175"/>
      <c r="AD68" s="175"/>
      <c r="AE68" s="175"/>
      <c r="AF68" s="969"/>
      <c r="AG68" s="1030"/>
      <c r="AH68" s="1033"/>
      <c r="AI68" s="1033"/>
      <c r="AJ68" s="1036"/>
      <c r="AK68" s="1027"/>
      <c r="AL68" s="1033"/>
      <c r="AM68" s="1033"/>
      <c r="AN68" s="1045"/>
      <c r="AO68" s="1045"/>
      <c r="AP68" s="1045"/>
      <c r="AQ68" s="1033"/>
      <c r="AR68" s="1042"/>
      <c r="AS68" s="1039"/>
      <c r="AT68" s="1042"/>
      <c r="AU68" s="1039"/>
      <c r="AV68" s="1042"/>
      <c r="AW68" s="1039"/>
      <c r="AX68" s="1045"/>
      <c r="AY68" s="1048"/>
    </row>
    <row r="69" spans="1:51" s="208" customFormat="1" ht="29.25" customHeight="1" thickBot="1">
      <c r="A69" s="1021"/>
      <c r="B69" s="1024"/>
      <c r="C69" s="1028"/>
      <c r="D69" s="150" t="s">
        <v>72</v>
      </c>
      <c r="E69" s="381">
        <v>477672912</v>
      </c>
      <c r="F69" s="381">
        <v>477672912</v>
      </c>
      <c r="G69" s="380">
        <v>477672912</v>
      </c>
      <c r="H69" s="380">
        <v>480417034</v>
      </c>
      <c r="I69" s="382"/>
      <c r="J69" s="382"/>
      <c r="K69" s="382"/>
      <c r="L69" s="382"/>
      <c r="M69" s="382"/>
      <c r="N69" s="382"/>
      <c r="O69" s="382"/>
      <c r="P69" s="382"/>
      <c r="Q69" s="382"/>
      <c r="R69" s="382"/>
      <c r="S69" s="970"/>
      <c r="T69" s="380">
        <v>3662511</v>
      </c>
      <c r="U69" s="536">
        <f t="shared" si="7"/>
        <v>243068162</v>
      </c>
      <c r="V69" s="382"/>
      <c r="W69" s="382"/>
      <c r="X69" s="382"/>
      <c r="Y69" s="382"/>
      <c r="Z69" s="382"/>
      <c r="AA69" s="382"/>
      <c r="AB69" s="382"/>
      <c r="AC69" s="382"/>
      <c r="AD69" s="382"/>
      <c r="AE69" s="382"/>
      <c r="AF69" s="970"/>
      <c r="AG69" s="1031"/>
      <c r="AH69" s="1034"/>
      <c r="AI69" s="1034"/>
      <c r="AJ69" s="1037"/>
      <c r="AK69" s="1028"/>
      <c r="AL69" s="1034"/>
      <c r="AM69" s="1034"/>
      <c r="AN69" s="1046"/>
      <c r="AO69" s="1046"/>
      <c r="AP69" s="1046"/>
      <c r="AQ69" s="1034"/>
      <c r="AR69" s="1043"/>
      <c r="AS69" s="1040"/>
      <c r="AT69" s="1043"/>
      <c r="AU69" s="1040"/>
      <c r="AV69" s="1043"/>
      <c r="AW69" s="1040"/>
      <c r="AX69" s="1046"/>
      <c r="AY69" s="1049"/>
    </row>
    <row r="70" spans="1:51" s="208" customFormat="1" ht="29.25" customHeight="1">
      <c r="A70" s="1021"/>
      <c r="B70" s="1024"/>
      <c r="C70" s="1026" t="s">
        <v>322</v>
      </c>
      <c r="D70" s="141" t="s">
        <v>67</v>
      </c>
      <c r="E70" s="410">
        <v>4447</v>
      </c>
      <c r="F70" s="410">
        <v>4447</v>
      </c>
      <c r="G70" s="411">
        <v>4447</v>
      </c>
      <c r="H70" s="411">
        <v>4447</v>
      </c>
      <c r="I70" s="144"/>
      <c r="J70" s="144"/>
      <c r="K70" s="144"/>
      <c r="L70" s="144"/>
      <c r="M70" s="144"/>
      <c r="N70" s="144"/>
      <c r="O70" s="144"/>
      <c r="P70" s="144"/>
      <c r="Q70" s="144"/>
      <c r="R70" s="372"/>
      <c r="S70" s="968"/>
      <c r="T70" s="149">
        <v>0</v>
      </c>
      <c r="U70" s="144">
        <f>+VLOOKUP(C70,'SEG.FEB. TERRI-ARBOLADO'!$B$1:$K$19,10,0)</f>
        <v>198</v>
      </c>
      <c r="V70" s="144"/>
      <c r="W70" s="144"/>
      <c r="X70" s="144"/>
      <c r="Y70" s="144"/>
      <c r="Z70" s="144"/>
      <c r="AA70" s="144"/>
      <c r="AB70" s="144"/>
      <c r="AC70" s="144"/>
      <c r="AD70" s="144"/>
      <c r="AE70" s="144"/>
      <c r="AF70" s="968"/>
      <c r="AG70" s="1029" t="s">
        <v>322</v>
      </c>
      <c r="AH70" s="1032" t="s">
        <v>303</v>
      </c>
      <c r="AI70" s="1032" t="s">
        <v>303</v>
      </c>
      <c r="AJ70" s="1035" t="s">
        <v>443</v>
      </c>
      <c r="AK70" s="1026" t="s">
        <v>322</v>
      </c>
      <c r="AL70" s="1032" t="s">
        <v>303</v>
      </c>
      <c r="AM70" s="1032" t="s">
        <v>441</v>
      </c>
      <c r="AN70" s="1044">
        <v>1229902.4692073721</v>
      </c>
      <c r="AO70" s="1044">
        <v>579045.68833276886</v>
      </c>
      <c r="AP70" s="1044">
        <v>650856.7808746032</v>
      </c>
      <c r="AQ70" s="1032" t="s">
        <v>303</v>
      </c>
      <c r="AR70" s="1041" t="s">
        <v>336</v>
      </c>
      <c r="AS70" s="1038">
        <v>1229902.4692073721</v>
      </c>
      <c r="AT70" s="1041" t="s">
        <v>336</v>
      </c>
      <c r="AU70" s="1038">
        <v>1229902.4692073721</v>
      </c>
      <c r="AV70" s="1041" t="s">
        <v>337</v>
      </c>
      <c r="AW70" s="1038">
        <v>1229902.4692073721</v>
      </c>
      <c r="AX70" s="1044">
        <v>1229902.4692073721</v>
      </c>
      <c r="AY70" s="1047"/>
    </row>
    <row r="71" spans="1:51" s="208" customFormat="1" ht="29.25" customHeight="1">
      <c r="A71" s="1021"/>
      <c r="B71" s="1024"/>
      <c r="C71" s="1027"/>
      <c r="D71" s="142" t="s">
        <v>6</v>
      </c>
      <c r="E71" s="374">
        <v>750143883</v>
      </c>
      <c r="F71" s="374">
        <v>750143883</v>
      </c>
      <c r="G71" s="373">
        <v>750143883</v>
      </c>
      <c r="H71" s="373">
        <v>755086504</v>
      </c>
      <c r="I71" s="375"/>
      <c r="J71" s="375"/>
      <c r="K71" s="375"/>
      <c r="L71" s="375"/>
      <c r="M71" s="376"/>
      <c r="N71" s="376"/>
      <c r="O71" s="376"/>
      <c r="P71" s="376"/>
      <c r="Q71" s="376"/>
      <c r="R71" s="376"/>
      <c r="S71" s="969"/>
      <c r="T71" s="377">
        <v>0</v>
      </c>
      <c r="U71" s="535">
        <f>+VLOOKUP(C70,'SEG.FEB. TERRI-ARBOLADO'!$B$1:$K$20,9,0)</f>
        <v>425774557</v>
      </c>
      <c r="V71" s="375"/>
      <c r="W71" s="375"/>
      <c r="X71" s="375"/>
      <c r="Y71" s="375"/>
      <c r="Z71" s="376"/>
      <c r="AA71" s="376"/>
      <c r="AB71" s="376"/>
      <c r="AC71" s="376"/>
      <c r="AD71" s="376"/>
      <c r="AE71" s="376"/>
      <c r="AF71" s="969"/>
      <c r="AG71" s="1030"/>
      <c r="AH71" s="1033"/>
      <c r="AI71" s="1033"/>
      <c r="AJ71" s="1036"/>
      <c r="AK71" s="1027"/>
      <c r="AL71" s="1033"/>
      <c r="AM71" s="1033"/>
      <c r="AN71" s="1045"/>
      <c r="AO71" s="1045"/>
      <c r="AP71" s="1045"/>
      <c r="AQ71" s="1033"/>
      <c r="AR71" s="1042"/>
      <c r="AS71" s="1039"/>
      <c r="AT71" s="1042"/>
      <c r="AU71" s="1039"/>
      <c r="AV71" s="1042"/>
      <c r="AW71" s="1039"/>
      <c r="AX71" s="1045"/>
      <c r="AY71" s="1048"/>
    </row>
    <row r="72" spans="1:51" s="208" customFormat="1" ht="29.25" customHeight="1">
      <c r="A72" s="1021"/>
      <c r="B72" s="1024"/>
      <c r="C72" s="1027"/>
      <c r="D72" s="142" t="s">
        <v>68</v>
      </c>
      <c r="E72" s="146">
        <v>217</v>
      </c>
      <c r="F72" s="146">
        <v>217</v>
      </c>
      <c r="G72" s="145">
        <v>217</v>
      </c>
      <c r="H72" s="145">
        <v>217</v>
      </c>
      <c r="I72" s="172"/>
      <c r="J72" s="172"/>
      <c r="K72" s="172"/>
      <c r="L72" s="172"/>
      <c r="M72" s="96"/>
      <c r="N72" s="96"/>
      <c r="O72" s="172"/>
      <c r="P72" s="172"/>
      <c r="Q72" s="172"/>
      <c r="R72" s="378"/>
      <c r="S72" s="969"/>
      <c r="T72" s="145">
        <v>457</v>
      </c>
      <c r="U72" s="96">
        <f>+VLOOKUP(C70,'FEB TERRI SILV  (2)'!$B$2:$L$21,10,0)</f>
        <v>868</v>
      </c>
      <c r="V72" s="172"/>
      <c r="W72" s="172"/>
      <c r="X72" s="172"/>
      <c r="Y72" s="172"/>
      <c r="Z72" s="96"/>
      <c r="AA72" s="96"/>
      <c r="AB72" s="172"/>
      <c r="AC72" s="172"/>
      <c r="AD72" s="376"/>
      <c r="AE72" s="376"/>
      <c r="AF72" s="969"/>
      <c r="AG72" s="1030"/>
      <c r="AH72" s="1033"/>
      <c r="AI72" s="1033"/>
      <c r="AJ72" s="1036"/>
      <c r="AK72" s="1027"/>
      <c r="AL72" s="1033"/>
      <c r="AM72" s="1033"/>
      <c r="AN72" s="1045"/>
      <c r="AO72" s="1045"/>
      <c r="AP72" s="1045"/>
      <c r="AQ72" s="1033"/>
      <c r="AR72" s="1042"/>
      <c r="AS72" s="1039"/>
      <c r="AT72" s="1042"/>
      <c r="AU72" s="1039"/>
      <c r="AV72" s="1042"/>
      <c r="AW72" s="1039"/>
      <c r="AX72" s="1045"/>
      <c r="AY72" s="1048"/>
    </row>
    <row r="73" spans="1:51" s="208" customFormat="1" ht="29.25" customHeight="1">
      <c r="A73" s="1021"/>
      <c r="B73" s="1024"/>
      <c r="C73" s="1027"/>
      <c r="D73" s="142" t="s">
        <v>7</v>
      </c>
      <c r="E73" s="146">
        <v>70176689</v>
      </c>
      <c r="F73" s="146">
        <v>70176689</v>
      </c>
      <c r="G73" s="145">
        <v>70176689</v>
      </c>
      <c r="H73" s="145">
        <v>70176689</v>
      </c>
      <c r="I73" s="172"/>
      <c r="J73" s="172"/>
      <c r="K73" s="172"/>
      <c r="L73" s="172"/>
      <c r="M73" s="96"/>
      <c r="N73" s="96"/>
      <c r="O73" s="172"/>
      <c r="P73" s="172"/>
      <c r="Q73" s="172"/>
      <c r="R73" s="378"/>
      <c r="S73" s="969"/>
      <c r="T73" s="145">
        <v>111873052</v>
      </c>
      <c r="U73" s="96">
        <f>+VLOOKUP(C70,'FEB TERRI SILV  (2)'!$B$2:$L$21,11,0)</f>
        <v>204044748</v>
      </c>
      <c r="V73" s="172"/>
      <c r="W73" s="172"/>
      <c r="X73" s="172"/>
      <c r="Y73" s="172"/>
      <c r="Z73" s="96"/>
      <c r="AA73" s="96"/>
      <c r="AB73" s="172"/>
      <c r="AC73" s="172"/>
      <c r="AD73" s="376"/>
      <c r="AE73" s="376"/>
      <c r="AF73" s="969"/>
      <c r="AG73" s="1030"/>
      <c r="AH73" s="1033"/>
      <c r="AI73" s="1033"/>
      <c r="AJ73" s="1036"/>
      <c r="AK73" s="1027"/>
      <c r="AL73" s="1033"/>
      <c r="AM73" s="1033"/>
      <c r="AN73" s="1045"/>
      <c r="AO73" s="1045"/>
      <c r="AP73" s="1045"/>
      <c r="AQ73" s="1033"/>
      <c r="AR73" s="1042"/>
      <c r="AS73" s="1039"/>
      <c r="AT73" s="1042"/>
      <c r="AU73" s="1039"/>
      <c r="AV73" s="1042"/>
      <c r="AW73" s="1039"/>
      <c r="AX73" s="1045"/>
      <c r="AY73" s="1048"/>
    </row>
    <row r="74" spans="1:51" s="208" customFormat="1" ht="29.25" customHeight="1">
      <c r="A74" s="1021"/>
      <c r="B74" s="1024"/>
      <c r="C74" s="1027"/>
      <c r="D74" s="142" t="s">
        <v>69</v>
      </c>
      <c r="E74" s="174">
        <v>4664</v>
      </c>
      <c r="F74" s="174">
        <v>4664</v>
      </c>
      <c r="G74" s="173">
        <v>4664</v>
      </c>
      <c r="H74" s="173">
        <v>4664</v>
      </c>
      <c r="I74" s="175"/>
      <c r="J74" s="175"/>
      <c r="K74" s="175"/>
      <c r="L74" s="175"/>
      <c r="M74" s="175"/>
      <c r="N74" s="175"/>
      <c r="O74" s="175"/>
      <c r="P74" s="175"/>
      <c r="Q74" s="175"/>
      <c r="R74" s="379"/>
      <c r="S74" s="969"/>
      <c r="T74" s="173">
        <v>457</v>
      </c>
      <c r="U74" s="175">
        <f t="shared" ref="U74:U75" si="8">+U70+U72</f>
        <v>1066</v>
      </c>
      <c r="V74" s="175"/>
      <c r="W74" s="175"/>
      <c r="X74" s="175"/>
      <c r="Y74" s="175"/>
      <c r="Z74" s="175"/>
      <c r="AA74" s="175"/>
      <c r="AB74" s="175"/>
      <c r="AC74" s="175"/>
      <c r="AD74" s="175"/>
      <c r="AE74" s="175"/>
      <c r="AF74" s="969"/>
      <c r="AG74" s="1030"/>
      <c r="AH74" s="1033"/>
      <c r="AI74" s="1033"/>
      <c r="AJ74" s="1036"/>
      <c r="AK74" s="1027"/>
      <c r="AL74" s="1033"/>
      <c r="AM74" s="1033"/>
      <c r="AN74" s="1045"/>
      <c r="AO74" s="1045"/>
      <c r="AP74" s="1045"/>
      <c r="AQ74" s="1033"/>
      <c r="AR74" s="1042"/>
      <c r="AS74" s="1039"/>
      <c r="AT74" s="1042"/>
      <c r="AU74" s="1039"/>
      <c r="AV74" s="1042"/>
      <c r="AW74" s="1039"/>
      <c r="AX74" s="1045"/>
      <c r="AY74" s="1048"/>
    </row>
    <row r="75" spans="1:51" s="208" customFormat="1" ht="29.25" customHeight="1" thickBot="1">
      <c r="A75" s="1021"/>
      <c r="B75" s="1024"/>
      <c r="C75" s="1028"/>
      <c r="D75" s="150" t="s">
        <v>72</v>
      </c>
      <c r="E75" s="381">
        <v>820320572</v>
      </c>
      <c r="F75" s="381">
        <v>820320572</v>
      </c>
      <c r="G75" s="380">
        <v>820320572</v>
      </c>
      <c r="H75" s="380">
        <v>825263193</v>
      </c>
      <c r="I75" s="382"/>
      <c r="J75" s="382"/>
      <c r="K75" s="382"/>
      <c r="L75" s="382"/>
      <c r="M75" s="382"/>
      <c r="N75" s="382"/>
      <c r="O75" s="382"/>
      <c r="P75" s="382"/>
      <c r="Q75" s="382"/>
      <c r="R75" s="382"/>
      <c r="S75" s="970"/>
      <c r="T75" s="380">
        <v>111873052</v>
      </c>
      <c r="U75" s="536">
        <f t="shared" si="8"/>
        <v>629819305</v>
      </c>
      <c r="V75" s="382"/>
      <c r="W75" s="382"/>
      <c r="X75" s="382"/>
      <c r="Y75" s="382"/>
      <c r="Z75" s="382"/>
      <c r="AA75" s="382"/>
      <c r="AB75" s="382"/>
      <c r="AC75" s="382"/>
      <c r="AD75" s="382"/>
      <c r="AE75" s="382"/>
      <c r="AF75" s="970"/>
      <c r="AG75" s="1031"/>
      <c r="AH75" s="1034"/>
      <c r="AI75" s="1034"/>
      <c r="AJ75" s="1037"/>
      <c r="AK75" s="1028"/>
      <c r="AL75" s="1034"/>
      <c r="AM75" s="1034"/>
      <c r="AN75" s="1046"/>
      <c r="AO75" s="1046"/>
      <c r="AP75" s="1046"/>
      <c r="AQ75" s="1034"/>
      <c r="AR75" s="1043"/>
      <c r="AS75" s="1040"/>
      <c r="AT75" s="1043"/>
      <c r="AU75" s="1040"/>
      <c r="AV75" s="1043"/>
      <c r="AW75" s="1040"/>
      <c r="AX75" s="1046"/>
      <c r="AY75" s="1049"/>
    </row>
    <row r="76" spans="1:51" s="208" customFormat="1" ht="29.25" customHeight="1">
      <c r="A76" s="1021"/>
      <c r="B76" s="1024"/>
      <c r="C76" s="1026" t="s">
        <v>323</v>
      </c>
      <c r="D76" s="141" t="s">
        <v>67</v>
      </c>
      <c r="E76" s="410">
        <v>927</v>
      </c>
      <c r="F76" s="410">
        <v>927</v>
      </c>
      <c r="G76" s="411">
        <v>927</v>
      </c>
      <c r="H76" s="411">
        <v>927</v>
      </c>
      <c r="I76" s="144"/>
      <c r="J76" s="144"/>
      <c r="K76" s="144"/>
      <c r="L76" s="144"/>
      <c r="M76" s="144"/>
      <c r="N76" s="144"/>
      <c r="O76" s="144"/>
      <c r="P76" s="144"/>
      <c r="Q76" s="144"/>
      <c r="R76" s="372"/>
      <c r="S76" s="968"/>
      <c r="T76" s="149">
        <v>0</v>
      </c>
      <c r="U76" s="144">
        <f>+VLOOKUP(C76,'SEG.FEB. TERRI-ARBOLADO'!$B$1:$K$19,10,0)</f>
        <v>41</v>
      </c>
      <c r="V76" s="144"/>
      <c r="W76" s="144"/>
      <c r="X76" s="144"/>
      <c r="Y76" s="144"/>
      <c r="Z76" s="144"/>
      <c r="AA76" s="144"/>
      <c r="AB76" s="144"/>
      <c r="AC76" s="144"/>
      <c r="AD76" s="144"/>
      <c r="AE76" s="144"/>
      <c r="AF76" s="968"/>
      <c r="AG76" s="1029" t="s">
        <v>323</v>
      </c>
      <c r="AH76" s="1032" t="s">
        <v>303</v>
      </c>
      <c r="AI76" s="1032" t="s">
        <v>303</v>
      </c>
      <c r="AJ76" s="1035" t="s">
        <v>443</v>
      </c>
      <c r="AK76" s="1026" t="s">
        <v>323</v>
      </c>
      <c r="AL76" s="1032" t="s">
        <v>303</v>
      </c>
      <c r="AM76" s="1032" t="s">
        <v>441</v>
      </c>
      <c r="AN76" s="1044">
        <v>138604.63039371918</v>
      </c>
      <c r="AO76" s="1044">
        <v>65262.592396604639</v>
      </c>
      <c r="AP76" s="1044">
        <v>73342.037997114559</v>
      </c>
      <c r="AQ76" s="1032" t="s">
        <v>303</v>
      </c>
      <c r="AR76" s="1041" t="s">
        <v>336</v>
      </c>
      <c r="AS76" s="1038">
        <v>138604.63039371918</v>
      </c>
      <c r="AT76" s="1041" t="s">
        <v>336</v>
      </c>
      <c r="AU76" s="1038">
        <v>138604.63039371918</v>
      </c>
      <c r="AV76" s="1041" t="s">
        <v>337</v>
      </c>
      <c r="AW76" s="1038">
        <v>138604.63039371918</v>
      </c>
      <c r="AX76" s="1044">
        <v>138604.63039371918</v>
      </c>
      <c r="AY76" s="1047"/>
    </row>
    <row r="77" spans="1:51" s="208" customFormat="1" ht="29.25" customHeight="1">
      <c r="A77" s="1021"/>
      <c r="B77" s="1024"/>
      <c r="C77" s="1027"/>
      <c r="D77" s="142" t="s">
        <v>6</v>
      </c>
      <c r="E77" s="374">
        <v>156307441</v>
      </c>
      <c r="F77" s="374">
        <v>156307441</v>
      </c>
      <c r="G77" s="373">
        <v>156307441</v>
      </c>
      <c r="H77" s="373">
        <v>157337335</v>
      </c>
      <c r="I77" s="375"/>
      <c r="J77" s="375"/>
      <c r="K77" s="375"/>
      <c r="L77" s="375"/>
      <c r="M77" s="376"/>
      <c r="N77" s="376"/>
      <c r="O77" s="376"/>
      <c r="P77" s="376"/>
      <c r="Q77" s="376"/>
      <c r="R77" s="376"/>
      <c r="S77" s="969"/>
      <c r="T77" s="377">
        <v>0</v>
      </c>
      <c r="U77" s="535">
        <f>+VLOOKUP(C76,'SEG.FEB. TERRI-ARBOLADO'!$B$1:$K$20,9,0)</f>
        <v>88718622</v>
      </c>
      <c r="V77" s="375"/>
      <c r="W77" s="375"/>
      <c r="X77" s="375"/>
      <c r="Y77" s="375"/>
      <c r="Z77" s="376"/>
      <c r="AA77" s="376"/>
      <c r="AB77" s="376"/>
      <c r="AC77" s="376"/>
      <c r="AD77" s="376"/>
      <c r="AE77" s="376"/>
      <c r="AF77" s="969"/>
      <c r="AG77" s="1030"/>
      <c r="AH77" s="1033"/>
      <c r="AI77" s="1033"/>
      <c r="AJ77" s="1036"/>
      <c r="AK77" s="1027"/>
      <c r="AL77" s="1033"/>
      <c r="AM77" s="1033"/>
      <c r="AN77" s="1045"/>
      <c r="AO77" s="1045"/>
      <c r="AP77" s="1045"/>
      <c r="AQ77" s="1033"/>
      <c r="AR77" s="1042"/>
      <c r="AS77" s="1039"/>
      <c r="AT77" s="1042"/>
      <c r="AU77" s="1039"/>
      <c r="AV77" s="1042"/>
      <c r="AW77" s="1039"/>
      <c r="AX77" s="1045"/>
      <c r="AY77" s="1048"/>
    </row>
    <row r="78" spans="1:51" s="208" customFormat="1" ht="29.25" customHeight="1">
      <c r="A78" s="1021"/>
      <c r="B78" s="1024"/>
      <c r="C78" s="1027"/>
      <c r="D78" s="142" t="s">
        <v>68</v>
      </c>
      <c r="E78" s="146">
        <v>64</v>
      </c>
      <c r="F78" s="146">
        <v>64</v>
      </c>
      <c r="G78" s="145">
        <v>64</v>
      </c>
      <c r="H78" s="145">
        <v>64</v>
      </c>
      <c r="I78" s="172"/>
      <c r="J78" s="172"/>
      <c r="K78" s="172"/>
      <c r="L78" s="172"/>
      <c r="M78" s="96"/>
      <c r="N78" s="96"/>
      <c r="O78" s="172"/>
      <c r="P78" s="172"/>
      <c r="Q78" s="172"/>
      <c r="R78" s="378"/>
      <c r="S78" s="969"/>
      <c r="T78" s="145">
        <v>8</v>
      </c>
      <c r="U78" s="96">
        <f>+VLOOKUP(C76,'FEB TERRI SILV  (2)'!$B$2:$L$21,10,0)</f>
        <v>14</v>
      </c>
      <c r="V78" s="172"/>
      <c r="W78" s="172"/>
      <c r="X78" s="172"/>
      <c r="Y78" s="172"/>
      <c r="Z78" s="96"/>
      <c r="AA78" s="96"/>
      <c r="AB78" s="172"/>
      <c r="AC78" s="172"/>
      <c r="AD78" s="376"/>
      <c r="AE78" s="376"/>
      <c r="AF78" s="969"/>
      <c r="AG78" s="1030"/>
      <c r="AH78" s="1033"/>
      <c r="AI78" s="1033"/>
      <c r="AJ78" s="1036"/>
      <c r="AK78" s="1027"/>
      <c r="AL78" s="1033"/>
      <c r="AM78" s="1033"/>
      <c r="AN78" s="1045"/>
      <c r="AO78" s="1045"/>
      <c r="AP78" s="1045"/>
      <c r="AQ78" s="1033"/>
      <c r="AR78" s="1042"/>
      <c r="AS78" s="1039"/>
      <c r="AT78" s="1042"/>
      <c r="AU78" s="1039"/>
      <c r="AV78" s="1042"/>
      <c r="AW78" s="1039"/>
      <c r="AX78" s="1045"/>
      <c r="AY78" s="1048"/>
    </row>
    <row r="79" spans="1:51" s="208" customFormat="1" ht="29.25" customHeight="1">
      <c r="A79" s="1021"/>
      <c r="B79" s="1024"/>
      <c r="C79" s="1027"/>
      <c r="D79" s="142" t="s">
        <v>7</v>
      </c>
      <c r="E79" s="146">
        <v>20857468</v>
      </c>
      <c r="F79" s="146">
        <v>20857468</v>
      </c>
      <c r="G79" s="145">
        <v>20857468</v>
      </c>
      <c r="H79" s="145">
        <v>20857468</v>
      </c>
      <c r="I79" s="172"/>
      <c r="J79" s="172"/>
      <c r="K79" s="172"/>
      <c r="L79" s="172"/>
      <c r="M79" s="96"/>
      <c r="N79" s="96"/>
      <c r="O79" s="172"/>
      <c r="P79" s="172"/>
      <c r="Q79" s="172"/>
      <c r="R79" s="378"/>
      <c r="S79" s="969"/>
      <c r="T79" s="145">
        <v>1831255</v>
      </c>
      <c r="U79" s="96">
        <f>+VLOOKUP(C76,'FEB TERRI SILV  (2)'!$B$2:$L$21,11,0)</f>
        <v>3340018</v>
      </c>
      <c r="V79" s="172"/>
      <c r="W79" s="172"/>
      <c r="X79" s="172"/>
      <c r="Y79" s="172"/>
      <c r="Z79" s="96"/>
      <c r="AA79" s="96"/>
      <c r="AB79" s="172"/>
      <c r="AC79" s="172"/>
      <c r="AD79" s="376"/>
      <c r="AE79" s="376"/>
      <c r="AF79" s="969"/>
      <c r="AG79" s="1030"/>
      <c r="AH79" s="1033"/>
      <c r="AI79" s="1033"/>
      <c r="AJ79" s="1036"/>
      <c r="AK79" s="1027"/>
      <c r="AL79" s="1033"/>
      <c r="AM79" s="1033"/>
      <c r="AN79" s="1045"/>
      <c r="AO79" s="1045"/>
      <c r="AP79" s="1045"/>
      <c r="AQ79" s="1033"/>
      <c r="AR79" s="1042"/>
      <c r="AS79" s="1039"/>
      <c r="AT79" s="1042"/>
      <c r="AU79" s="1039"/>
      <c r="AV79" s="1042"/>
      <c r="AW79" s="1039"/>
      <c r="AX79" s="1045"/>
      <c r="AY79" s="1048"/>
    </row>
    <row r="80" spans="1:51" s="208" customFormat="1" ht="29.25" customHeight="1">
      <c r="A80" s="1021"/>
      <c r="B80" s="1024"/>
      <c r="C80" s="1027"/>
      <c r="D80" s="142" t="s">
        <v>69</v>
      </c>
      <c r="E80" s="174">
        <v>991</v>
      </c>
      <c r="F80" s="174">
        <v>991</v>
      </c>
      <c r="G80" s="173">
        <v>991</v>
      </c>
      <c r="H80" s="173">
        <v>991</v>
      </c>
      <c r="I80" s="175"/>
      <c r="J80" s="175"/>
      <c r="K80" s="175"/>
      <c r="L80" s="175"/>
      <c r="M80" s="175"/>
      <c r="N80" s="175"/>
      <c r="O80" s="175"/>
      <c r="P80" s="175"/>
      <c r="Q80" s="175"/>
      <c r="R80" s="379"/>
      <c r="S80" s="969"/>
      <c r="T80" s="173">
        <v>8</v>
      </c>
      <c r="U80" s="175">
        <f t="shared" ref="U80:U81" si="9">+U76+U78</f>
        <v>55</v>
      </c>
      <c r="V80" s="175"/>
      <c r="W80" s="175"/>
      <c r="X80" s="175"/>
      <c r="Y80" s="175"/>
      <c r="Z80" s="175"/>
      <c r="AA80" s="175"/>
      <c r="AB80" s="175"/>
      <c r="AC80" s="175"/>
      <c r="AD80" s="175"/>
      <c r="AE80" s="175"/>
      <c r="AF80" s="969"/>
      <c r="AG80" s="1030"/>
      <c r="AH80" s="1033"/>
      <c r="AI80" s="1033"/>
      <c r="AJ80" s="1036"/>
      <c r="AK80" s="1027"/>
      <c r="AL80" s="1033"/>
      <c r="AM80" s="1033"/>
      <c r="AN80" s="1045"/>
      <c r="AO80" s="1045"/>
      <c r="AP80" s="1045"/>
      <c r="AQ80" s="1033"/>
      <c r="AR80" s="1042"/>
      <c r="AS80" s="1039"/>
      <c r="AT80" s="1042"/>
      <c r="AU80" s="1039"/>
      <c r="AV80" s="1042"/>
      <c r="AW80" s="1039"/>
      <c r="AX80" s="1045"/>
      <c r="AY80" s="1048"/>
    </row>
    <row r="81" spans="1:51" s="208" customFormat="1" ht="29.25" customHeight="1" thickBot="1">
      <c r="A81" s="1021"/>
      <c r="B81" s="1024"/>
      <c r="C81" s="1028"/>
      <c r="D81" s="150" t="s">
        <v>72</v>
      </c>
      <c r="E81" s="381">
        <v>177164909</v>
      </c>
      <c r="F81" s="381">
        <v>177164909</v>
      </c>
      <c r="G81" s="380">
        <v>177164909</v>
      </c>
      <c r="H81" s="380">
        <v>178194803</v>
      </c>
      <c r="I81" s="382"/>
      <c r="J81" s="382"/>
      <c r="K81" s="382"/>
      <c r="L81" s="382"/>
      <c r="M81" s="382"/>
      <c r="N81" s="382"/>
      <c r="O81" s="382"/>
      <c r="P81" s="382"/>
      <c r="Q81" s="382"/>
      <c r="R81" s="382"/>
      <c r="S81" s="970"/>
      <c r="T81" s="380">
        <v>1831255</v>
      </c>
      <c r="U81" s="536">
        <f t="shared" si="9"/>
        <v>92058640</v>
      </c>
      <c r="V81" s="382"/>
      <c r="W81" s="382"/>
      <c r="X81" s="382"/>
      <c r="Y81" s="382"/>
      <c r="Z81" s="382"/>
      <c r="AA81" s="382"/>
      <c r="AB81" s="382"/>
      <c r="AC81" s="382"/>
      <c r="AD81" s="382"/>
      <c r="AE81" s="382"/>
      <c r="AF81" s="970"/>
      <c r="AG81" s="1031"/>
      <c r="AH81" s="1034"/>
      <c r="AI81" s="1034"/>
      <c r="AJ81" s="1037"/>
      <c r="AK81" s="1028"/>
      <c r="AL81" s="1034"/>
      <c r="AM81" s="1034"/>
      <c r="AN81" s="1046"/>
      <c r="AO81" s="1046"/>
      <c r="AP81" s="1046"/>
      <c r="AQ81" s="1034"/>
      <c r="AR81" s="1043"/>
      <c r="AS81" s="1040"/>
      <c r="AT81" s="1043"/>
      <c r="AU81" s="1040"/>
      <c r="AV81" s="1043"/>
      <c r="AW81" s="1040"/>
      <c r="AX81" s="1046"/>
      <c r="AY81" s="1049"/>
    </row>
    <row r="82" spans="1:51" s="208" customFormat="1" ht="29.25" customHeight="1">
      <c r="A82" s="1021"/>
      <c r="B82" s="1024"/>
      <c r="C82" s="1026" t="s">
        <v>324</v>
      </c>
      <c r="D82" s="141" t="s">
        <v>67</v>
      </c>
      <c r="E82" s="410">
        <v>1160</v>
      </c>
      <c r="F82" s="410">
        <v>1160</v>
      </c>
      <c r="G82" s="411">
        <v>1160</v>
      </c>
      <c r="H82" s="411">
        <v>1160</v>
      </c>
      <c r="I82" s="144"/>
      <c r="J82" s="144"/>
      <c r="K82" s="144"/>
      <c r="L82" s="144"/>
      <c r="M82" s="144"/>
      <c r="N82" s="144"/>
      <c r="O82" s="144"/>
      <c r="P82" s="144"/>
      <c r="Q82" s="144"/>
      <c r="R82" s="372"/>
      <c r="S82" s="968"/>
      <c r="T82" s="149">
        <v>0</v>
      </c>
      <c r="U82" s="144">
        <f>+VLOOKUP(C82,'SEG.FEB. TERRI-ARBOLADO'!$B$1:$K$19,10,0)</f>
        <v>51</v>
      </c>
      <c r="V82" s="144"/>
      <c r="W82" s="144"/>
      <c r="X82" s="144"/>
      <c r="Y82" s="144"/>
      <c r="Z82" s="144"/>
      <c r="AA82" s="144"/>
      <c r="AB82" s="144"/>
      <c r="AC82" s="144"/>
      <c r="AD82" s="144"/>
      <c r="AE82" s="144"/>
      <c r="AF82" s="968"/>
      <c r="AG82" s="1029" t="s">
        <v>324</v>
      </c>
      <c r="AH82" s="1032" t="s">
        <v>303</v>
      </c>
      <c r="AI82" s="1032" t="s">
        <v>303</v>
      </c>
      <c r="AJ82" s="1035" t="s">
        <v>443</v>
      </c>
      <c r="AK82" s="1026" t="s">
        <v>324</v>
      </c>
      <c r="AL82" s="1032" t="s">
        <v>303</v>
      </c>
      <c r="AM82" s="1032" t="s">
        <v>441</v>
      </c>
      <c r="AN82" s="1044">
        <v>153161.8413380105</v>
      </c>
      <c r="AO82" s="1044">
        <v>71660.553014322664</v>
      </c>
      <c r="AP82" s="1044">
        <v>81501.288323687855</v>
      </c>
      <c r="AQ82" s="1032" t="s">
        <v>303</v>
      </c>
      <c r="AR82" s="1041" t="s">
        <v>336</v>
      </c>
      <c r="AS82" s="1038">
        <v>153161.8413380105</v>
      </c>
      <c r="AT82" s="1041" t="s">
        <v>336</v>
      </c>
      <c r="AU82" s="1038">
        <v>153161.8413380105</v>
      </c>
      <c r="AV82" s="1041" t="s">
        <v>337</v>
      </c>
      <c r="AW82" s="1038">
        <v>153161.8413380105</v>
      </c>
      <c r="AX82" s="1044">
        <v>153161.8413380105</v>
      </c>
      <c r="AY82" s="1047"/>
    </row>
    <row r="83" spans="1:51" s="208" customFormat="1" ht="29.25" customHeight="1">
      <c r="A83" s="1021"/>
      <c r="B83" s="1024"/>
      <c r="C83" s="1027"/>
      <c r="D83" s="142" t="s">
        <v>6</v>
      </c>
      <c r="E83" s="374">
        <v>195569695</v>
      </c>
      <c r="F83" s="374">
        <v>195569695</v>
      </c>
      <c r="G83" s="373">
        <v>195569695</v>
      </c>
      <c r="H83" s="373">
        <v>196858284</v>
      </c>
      <c r="I83" s="375"/>
      <c r="J83" s="375"/>
      <c r="K83" s="375"/>
      <c r="L83" s="375"/>
      <c r="M83" s="376"/>
      <c r="N83" s="376"/>
      <c r="O83" s="376"/>
      <c r="P83" s="376"/>
      <c r="Q83" s="376"/>
      <c r="R83" s="376"/>
      <c r="S83" s="969"/>
      <c r="T83" s="377">
        <v>0</v>
      </c>
      <c r="U83" s="535">
        <f>+VLOOKUP(C82,'SEG.FEB. TERRI-ARBOLADO'!$B$1:$K$20,9,0)</f>
        <v>111003505</v>
      </c>
      <c r="V83" s="375"/>
      <c r="W83" s="375"/>
      <c r="X83" s="375"/>
      <c r="Y83" s="375"/>
      <c r="Z83" s="376"/>
      <c r="AA83" s="376"/>
      <c r="AB83" s="376"/>
      <c r="AC83" s="376"/>
      <c r="AD83" s="376"/>
      <c r="AE83" s="376"/>
      <c r="AF83" s="969"/>
      <c r="AG83" s="1030"/>
      <c r="AH83" s="1033"/>
      <c r="AI83" s="1033"/>
      <c r="AJ83" s="1036"/>
      <c r="AK83" s="1027"/>
      <c r="AL83" s="1033"/>
      <c r="AM83" s="1033"/>
      <c r="AN83" s="1045"/>
      <c r="AO83" s="1045"/>
      <c r="AP83" s="1045"/>
      <c r="AQ83" s="1033"/>
      <c r="AR83" s="1042"/>
      <c r="AS83" s="1039"/>
      <c r="AT83" s="1042"/>
      <c r="AU83" s="1039"/>
      <c r="AV83" s="1042"/>
      <c r="AW83" s="1039"/>
      <c r="AX83" s="1045"/>
      <c r="AY83" s="1048"/>
    </row>
    <row r="84" spans="1:51" s="208" customFormat="1" ht="29.25" customHeight="1">
      <c r="A84" s="1021"/>
      <c r="B84" s="1024"/>
      <c r="C84" s="1027"/>
      <c r="D84" s="142" t="s">
        <v>68</v>
      </c>
      <c r="E84" s="146">
        <v>97</v>
      </c>
      <c r="F84" s="146">
        <v>97</v>
      </c>
      <c r="G84" s="145">
        <v>97</v>
      </c>
      <c r="H84" s="145">
        <v>97</v>
      </c>
      <c r="I84" s="172"/>
      <c r="J84" s="172"/>
      <c r="K84" s="172"/>
      <c r="L84" s="172"/>
      <c r="M84" s="96"/>
      <c r="N84" s="96"/>
      <c r="O84" s="172"/>
      <c r="P84" s="172"/>
      <c r="Q84" s="172"/>
      <c r="R84" s="378"/>
      <c r="S84" s="969"/>
      <c r="T84" s="145">
        <v>0</v>
      </c>
      <c r="U84" s="96">
        <f>+VLOOKUP(C82,'FEB TERRI SILV  (2)'!$B$2:$L$21,10,0)</f>
        <v>1</v>
      </c>
      <c r="V84" s="172"/>
      <c r="W84" s="172"/>
      <c r="X84" s="172"/>
      <c r="Y84" s="172"/>
      <c r="Z84" s="96"/>
      <c r="AA84" s="96"/>
      <c r="AB84" s="172"/>
      <c r="AC84" s="172"/>
      <c r="AD84" s="376"/>
      <c r="AE84" s="376"/>
      <c r="AF84" s="969"/>
      <c r="AG84" s="1030"/>
      <c r="AH84" s="1033"/>
      <c r="AI84" s="1033"/>
      <c r="AJ84" s="1036"/>
      <c r="AK84" s="1027"/>
      <c r="AL84" s="1033"/>
      <c r="AM84" s="1033"/>
      <c r="AN84" s="1045"/>
      <c r="AO84" s="1045"/>
      <c r="AP84" s="1045"/>
      <c r="AQ84" s="1033"/>
      <c r="AR84" s="1042"/>
      <c r="AS84" s="1039"/>
      <c r="AT84" s="1042"/>
      <c r="AU84" s="1039"/>
      <c r="AV84" s="1042"/>
      <c r="AW84" s="1039"/>
      <c r="AX84" s="1045"/>
      <c r="AY84" s="1048"/>
    </row>
    <row r="85" spans="1:51" s="208" customFormat="1" ht="29.25" customHeight="1">
      <c r="A85" s="1021"/>
      <c r="B85" s="1024"/>
      <c r="C85" s="1027"/>
      <c r="D85" s="142" t="s">
        <v>7</v>
      </c>
      <c r="E85" s="146">
        <v>31648311</v>
      </c>
      <c r="F85" s="146">
        <v>31648311</v>
      </c>
      <c r="G85" s="145">
        <v>31648311</v>
      </c>
      <c r="H85" s="145">
        <v>31648311</v>
      </c>
      <c r="I85" s="172"/>
      <c r="J85" s="172"/>
      <c r="K85" s="172"/>
      <c r="L85" s="172"/>
      <c r="M85" s="96"/>
      <c r="N85" s="96"/>
      <c r="O85" s="172"/>
      <c r="P85" s="172"/>
      <c r="Q85" s="172"/>
      <c r="R85" s="378"/>
      <c r="S85" s="969"/>
      <c r="T85" s="145">
        <v>83239</v>
      </c>
      <c r="U85" s="96">
        <f>+VLOOKUP(C82,'FEB TERRI SILV  (2)'!$B$2:$L$21,11,0)</f>
        <v>151819</v>
      </c>
      <c r="V85" s="172"/>
      <c r="W85" s="172"/>
      <c r="X85" s="172"/>
      <c r="Y85" s="172"/>
      <c r="Z85" s="96"/>
      <c r="AA85" s="96"/>
      <c r="AB85" s="172"/>
      <c r="AC85" s="172"/>
      <c r="AD85" s="376"/>
      <c r="AE85" s="376"/>
      <c r="AF85" s="969"/>
      <c r="AG85" s="1030"/>
      <c r="AH85" s="1033"/>
      <c r="AI85" s="1033"/>
      <c r="AJ85" s="1036"/>
      <c r="AK85" s="1027"/>
      <c r="AL85" s="1033"/>
      <c r="AM85" s="1033"/>
      <c r="AN85" s="1045"/>
      <c r="AO85" s="1045"/>
      <c r="AP85" s="1045"/>
      <c r="AQ85" s="1033"/>
      <c r="AR85" s="1042"/>
      <c r="AS85" s="1039"/>
      <c r="AT85" s="1042"/>
      <c r="AU85" s="1039"/>
      <c r="AV85" s="1042"/>
      <c r="AW85" s="1039"/>
      <c r="AX85" s="1045"/>
      <c r="AY85" s="1048"/>
    </row>
    <row r="86" spans="1:51" s="208" customFormat="1" ht="29.25" customHeight="1">
      <c r="A86" s="1021"/>
      <c r="B86" s="1024"/>
      <c r="C86" s="1027"/>
      <c r="D86" s="142" t="s">
        <v>69</v>
      </c>
      <c r="E86" s="174">
        <v>1257</v>
      </c>
      <c r="F86" s="174">
        <v>1257</v>
      </c>
      <c r="G86" s="173">
        <v>1257</v>
      </c>
      <c r="H86" s="173">
        <v>1257</v>
      </c>
      <c r="I86" s="175"/>
      <c r="J86" s="175"/>
      <c r="K86" s="175"/>
      <c r="L86" s="175"/>
      <c r="M86" s="175"/>
      <c r="N86" s="175"/>
      <c r="O86" s="175"/>
      <c r="P86" s="175"/>
      <c r="Q86" s="175"/>
      <c r="R86" s="379"/>
      <c r="S86" s="969"/>
      <c r="T86" s="173">
        <v>0</v>
      </c>
      <c r="U86" s="175">
        <f t="shared" ref="U86:U87" si="10">+U82+U84</f>
        <v>52</v>
      </c>
      <c r="V86" s="175"/>
      <c r="W86" s="175"/>
      <c r="X86" s="175"/>
      <c r="Y86" s="175"/>
      <c r="Z86" s="175"/>
      <c r="AA86" s="175"/>
      <c r="AB86" s="175"/>
      <c r="AC86" s="175"/>
      <c r="AD86" s="175"/>
      <c r="AE86" s="175"/>
      <c r="AF86" s="969"/>
      <c r="AG86" s="1030"/>
      <c r="AH86" s="1033"/>
      <c r="AI86" s="1033"/>
      <c r="AJ86" s="1036"/>
      <c r="AK86" s="1027"/>
      <c r="AL86" s="1033"/>
      <c r="AM86" s="1033"/>
      <c r="AN86" s="1045"/>
      <c r="AO86" s="1045"/>
      <c r="AP86" s="1045"/>
      <c r="AQ86" s="1033"/>
      <c r="AR86" s="1042"/>
      <c r="AS86" s="1039"/>
      <c r="AT86" s="1042"/>
      <c r="AU86" s="1039"/>
      <c r="AV86" s="1042"/>
      <c r="AW86" s="1039"/>
      <c r="AX86" s="1045"/>
      <c r="AY86" s="1048"/>
    </row>
    <row r="87" spans="1:51" s="208" customFormat="1" ht="29.25" customHeight="1" thickBot="1">
      <c r="A87" s="1021"/>
      <c r="B87" s="1024"/>
      <c r="C87" s="1028"/>
      <c r="D87" s="150" t="s">
        <v>72</v>
      </c>
      <c r="E87" s="381">
        <v>227218006</v>
      </c>
      <c r="F87" s="381">
        <v>227218006</v>
      </c>
      <c r="G87" s="380">
        <v>227218006</v>
      </c>
      <c r="H87" s="380">
        <v>228506595</v>
      </c>
      <c r="I87" s="382"/>
      <c r="J87" s="382"/>
      <c r="K87" s="382"/>
      <c r="L87" s="382"/>
      <c r="M87" s="382"/>
      <c r="N87" s="382"/>
      <c r="O87" s="382"/>
      <c r="P87" s="382"/>
      <c r="Q87" s="382"/>
      <c r="R87" s="382"/>
      <c r="S87" s="970"/>
      <c r="T87" s="380">
        <v>83239</v>
      </c>
      <c r="U87" s="536">
        <f t="shared" si="10"/>
        <v>111155324</v>
      </c>
      <c r="V87" s="382"/>
      <c r="W87" s="382"/>
      <c r="X87" s="382"/>
      <c r="Y87" s="382"/>
      <c r="Z87" s="382"/>
      <c r="AA87" s="382"/>
      <c r="AB87" s="382"/>
      <c r="AC87" s="382"/>
      <c r="AD87" s="382"/>
      <c r="AE87" s="382"/>
      <c r="AF87" s="970"/>
      <c r="AG87" s="1031"/>
      <c r="AH87" s="1034"/>
      <c r="AI87" s="1034"/>
      <c r="AJ87" s="1037"/>
      <c r="AK87" s="1028"/>
      <c r="AL87" s="1034"/>
      <c r="AM87" s="1034"/>
      <c r="AN87" s="1046"/>
      <c r="AO87" s="1046"/>
      <c r="AP87" s="1046"/>
      <c r="AQ87" s="1034"/>
      <c r="AR87" s="1043"/>
      <c r="AS87" s="1040"/>
      <c r="AT87" s="1043"/>
      <c r="AU87" s="1040"/>
      <c r="AV87" s="1043"/>
      <c r="AW87" s="1040"/>
      <c r="AX87" s="1046"/>
      <c r="AY87" s="1049"/>
    </row>
    <row r="88" spans="1:51" s="208" customFormat="1" ht="29.25" customHeight="1">
      <c r="A88" s="1021"/>
      <c r="B88" s="1024"/>
      <c r="C88" s="1026" t="s">
        <v>325</v>
      </c>
      <c r="D88" s="141" t="s">
        <v>67</v>
      </c>
      <c r="E88" s="410">
        <v>268</v>
      </c>
      <c r="F88" s="410">
        <v>268</v>
      </c>
      <c r="G88" s="411">
        <v>268</v>
      </c>
      <c r="H88" s="411">
        <v>268</v>
      </c>
      <c r="I88" s="144"/>
      <c r="J88" s="144"/>
      <c r="K88" s="144"/>
      <c r="L88" s="144"/>
      <c r="M88" s="144"/>
      <c r="N88" s="144"/>
      <c r="O88" s="144"/>
      <c r="P88" s="144"/>
      <c r="Q88" s="144"/>
      <c r="R88" s="372"/>
      <c r="S88" s="968"/>
      <c r="T88" s="149">
        <v>0</v>
      </c>
      <c r="U88" s="144">
        <f>+VLOOKUP(C88,'SEG.FEB. TERRI-ARBOLADO'!$B$1:$K$19,10,0)</f>
        <v>12</v>
      </c>
      <c r="V88" s="144"/>
      <c r="W88" s="144"/>
      <c r="X88" s="144"/>
      <c r="Y88" s="144"/>
      <c r="Z88" s="144"/>
      <c r="AA88" s="144"/>
      <c r="AB88" s="144"/>
      <c r="AC88" s="144"/>
      <c r="AD88" s="144"/>
      <c r="AE88" s="144"/>
      <c r="AF88" s="968"/>
      <c r="AG88" s="1029" t="s">
        <v>325</v>
      </c>
      <c r="AH88" s="1032" t="s">
        <v>303</v>
      </c>
      <c r="AI88" s="1032" t="s">
        <v>303</v>
      </c>
      <c r="AJ88" s="1035" t="s">
        <v>443</v>
      </c>
      <c r="AK88" s="1026" t="s">
        <v>325</v>
      </c>
      <c r="AL88" s="1032" t="s">
        <v>303</v>
      </c>
      <c r="AM88" s="1032" t="s">
        <v>441</v>
      </c>
      <c r="AN88" s="1044">
        <v>76648.842634579167</v>
      </c>
      <c r="AO88" s="1044">
        <v>37529.077001016514</v>
      </c>
      <c r="AP88" s="1044">
        <v>39119.76563356266</v>
      </c>
      <c r="AQ88" s="1032" t="s">
        <v>303</v>
      </c>
      <c r="AR88" s="1041" t="s">
        <v>336</v>
      </c>
      <c r="AS88" s="1038">
        <v>76648.842634579167</v>
      </c>
      <c r="AT88" s="1041" t="s">
        <v>336</v>
      </c>
      <c r="AU88" s="1038">
        <v>76648.842634579167</v>
      </c>
      <c r="AV88" s="1041" t="s">
        <v>337</v>
      </c>
      <c r="AW88" s="1038">
        <v>76648.842634579167</v>
      </c>
      <c r="AX88" s="1044">
        <v>76648.842634579167</v>
      </c>
      <c r="AY88" s="1047"/>
    </row>
    <row r="89" spans="1:51" s="208" customFormat="1" ht="29.25" customHeight="1">
      <c r="A89" s="1021"/>
      <c r="B89" s="1024"/>
      <c r="C89" s="1027"/>
      <c r="D89" s="142" t="s">
        <v>6</v>
      </c>
      <c r="E89" s="374">
        <v>45112453</v>
      </c>
      <c r="F89" s="374">
        <v>45112453</v>
      </c>
      <c r="G89" s="373">
        <v>45112453</v>
      </c>
      <c r="H89" s="373">
        <v>45409695</v>
      </c>
      <c r="I89" s="375"/>
      <c r="J89" s="375"/>
      <c r="K89" s="375"/>
      <c r="L89" s="375"/>
      <c r="M89" s="376"/>
      <c r="N89" s="376"/>
      <c r="O89" s="376"/>
      <c r="P89" s="376"/>
      <c r="Q89" s="376"/>
      <c r="R89" s="376"/>
      <c r="S89" s="969"/>
      <c r="T89" s="377">
        <v>0</v>
      </c>
      <c r="U89" s="535">
        <f>+VLOOKUP(C88,'SEG.FEB. TERRI-ARBOLADO'!$B$1:$K$20,9,0)</f>
        <v>25605401</v>
      </c>
      <c r="V89" s="375"/>
      <c r="W89" s="375"/>
      <c r="X89" s="375"/>
      <c r="Y89" s="375"/>
      <c r="Z89" s="376"/>
      <c r="AA89" s="376"/>
      <c r="AB89" s="376"/>
      <c r="AC89" s="376"/>
      <c r="AD89" s="376"/>
      <c r="AE89" s="376"/>
      <c r="AF89" s="969"/>
      <c r="AG89" s="1030"/>
      <c r="AH89" s="1033"/>
      <c r="AI89" s="1033"/>
      <c r="AJ89" s="1036"/>
      <c r="AK89" s="1027"/>
      <c r="AL89" s="1033"/>
      <c r="AM89" s="1033"/>
      <c r="AN89" s="1045"/>
      <c r="AO89" s="1045"/>
      <c r="AP89" s="1045"/>
      <c r="AQ89" s="1033"/>
      <c r="AR89" s="1042"/>
      <c r="AS89" s="1039"/>
      <c r="AT89" s="1042"/>
      <c r="AU89" s="1039"/>
      <c r="AV89" s="1042"/>
      <c r="AW89" s="1039"/>
      <c r="AX89" s="1045"/>
      <c r="AY89" s="1048"/>
    </row>
    <row r="90" spans="1:51" s="208" customFormat="1" ht="29.25" customHeight="1">
      <c r="A90" s="1021"/>
      <c r="B90" s="1024"/>
      <c r="C90" s="1027"/>
      <c r="D90" s="142" t="s">
        <v>68</v>
      </c>
      <c r="E90" s="146">
        <v>43</v>
      </c>
      <c r="F90" s="146">
        <v>43</v>
      </c>
      <c r="G90" s="145">
        <v>43</v>
      </c>
      <c r="H90" s="145">
        <v>43</v>
      </c>
      <c r="I90" s="172"/>
      <c r="J90" s="172"/>
      <c r="K90" s="172"/>
      <c r="L90" s="172"/>
      <c r="M90" s="96"/>
      <c r="N90" s="96"/>
      <c r="O90" s="172"/>
      <c r="P90" s="172"/>
      <c r="Q90" s="172"/>
      <c r="R90" s="378"/>
      <c r="S90" s="969"/>
      <c r="T90" s="145">
        <v>0</v>
      </c>
      <c r="U90" s="96">
        <f>+VLOOKUP(C88,'FEB TERRI SILV  (2)'!$B$2:$L$21,10,0)</f>
        <v>0</v>
      </c>
      <c r="V90" s="172"/>
      <c r="W90" s="172"/>
      <c r="X90" s="172"/>
      <c r="Y90" s="172"/>
      <c r="Z90" s="96"/>
      <c r="AA90" s="96"/>
      <c r="AB90" s="172"/>
      <c r="AC90" s="172"/>
      <c r="AD90" s="376"/>
      <c r="AE90" s="376"/>
      <c r="AF90" s="969"/>
      <c r="AG90" s="1030"/>
      <c r="AH90" s="1033"/>
      <c r="AI90" s="1033"/>
      <c r="AJ90" s="1036"/>
      <c r="AK90" s="1027"/>
      <c r="AL90" s="1033"/>
      <c r="AM90" s="1033"/>
      <c r="AN90" s="1045"/>
      <c r="AO90" s="1045"/>
      <c r="AP90" s="1045"/>
      <c r="AQ90" s="1033"/>
      <c r="AR90" s="1042"/>
      <c r="AS90" s="1039"/>
      <c r="AT90" s="1042"/>
      <c r="AU90" s="1039"/>
      <c r="AV90" s="1042"/>
      <c r="AW90" s="1039"/>
      <c r="AX90" s="1045"/>
      <c r="AY90" s="1048"/>
    </row>
    <row r="91" spans="1:51" s="208" customFormat="1" ht="29.25" customHeight="1">
      <c r="A91" s="1021"/>
      <c r="B91" s="1024"/>
      <c r="C91" s="1027"/>
      <c r="D91" s="142" t="s">
        <v>7</v>
      </c>
      <c r="E91" s="146">
        <v>14122244</v>
      </c>
      <c r="F91" s="146">
        <v>14122244</v>
      </c>
      <c r="G91" s="145">
        <v>14122244</v>
      </c>
      <c r="H91" s="145">
        <v>14122244</v>
      </c>
      <c r="I91" s="172"/>
      <c r="J91" s="172"/>
      <c r="K91" s="172"/>
      <c r="L91" s="172"/>
      <c r="M91" s="96"/>
      <c r="N91" s="96"/>
      <c r="O91" s="172"/>
      <c r="P91" s="172"/>
      <c r="Q91" s="172"/>
      <c r="R91" s="378"/>
      <c r="S91" s="969"/>
      <c r="T91" s="145">
        <v>0</v>
      </c>
      <c r="U91" s="96">
        <f>+VLOOKUP(C88,'FEB TERRI SILV  (2)'!$B$2:$L$21,11,0)</f>
        <v>0</v>
      </c>
      <c r="V91" s="172"/>
      <c r="W91" s="172"/>
      <c r="X91" s="172"/>
      <c r="Y91" s="172"/>
      <c r="Z91" s="96"/>
      <c r="AA91" s="96"/>
      <c r="AB91" s="172"/>
      <c r="AC91" s="172"/>
      <c r="AD91" s="376"/>
      <c r="AE91" s="376"/>
      <c r="AF91" s="969"/>
      <c r="AG91" s="1030"/>
      <c r="AH91" s="1033"/>
      <c r="AI91" s="1033"/>
      <c r="AJ91" s="1036"/>
      <c r="AK91" s="1027"/>
      <c r="AL91" s="1033"/>
      <c r="AM91" s="1033"/>
      <c r="AN91" s="1045"/>
      <c r="AO91" s="1045"/>
      <c r="AP91" s="1045"/>
      <c r="AQ91" s="1033"/>
      <c r="AR91" s="1042"/>
      <c r="AS91" s="1039"/>
      <c r="AT91" s="1042"/>
      <c r="AU91" s="1039"/>
      <c r="AV91" s="1042"/>
      <c r="AW91" s="1039"/>
      <c r="AX91" s="1045"/>
      <c r="AY91" s="1048"/>
    </row>
    <row r="92" spans="1:51" s="208" customFormat="1" ht="29.25" customHeight="1">
      <c r="A92" s="1021"/>
      <c r="B92" s="1024"/>
      <c r="C92" s="1027"/>
      <c r="D92" s="142" t="s">
        <v>69</v>
      </c>
      <c r="E92" s="174">
        <v>311</v>
      </c>
      <c r="F92" s="174">
        <v>311</v>
      </c>
      <c r="G92" s="173">
        <v>311</v>
      </c>
      <c r="H92" s="173">
        <v>311</v>
      </c>
      <c r="I92" s="175"/>
      <c r="J92" s="175"/>
      <c r="K92" s="175"/>
      <c r="L92" s="175"/>
      <c r="M92" s="175"/>
      <c r="N92" s="175"/>
      <c r="O92" s="175"/>
      <c r="P92" s="175"/>
      <c r="Q92" s="175"/>
      <c r="R92" s="379"/>
      <c r="S92" s="969"/>
      <c r="T92" s="173">
        <v>0</v>
      </c>
      <c r="U92" s="175">
        <f t="shared" ref="U92:U93" si="11">+U88+U90</f>
        <v>12</v>
      </c>
      <c r="V92" s="175"/>
      <c r="W92" s="175"/>
      <c r="X92" s="175"/>
      <c r="Y92" s="175"/>
      <c r="Z92" s="175"/>
      <c r="AA92" s="175"/>
      <c r="AB92" s="175"/>
      <c r="AC92" s="175"/>
      <c r="AD92" s="175"/>
      <c r="AE92" s="175"/>
      <c r="AF92" s="969"/>
      <c r="AG92" s="1030"/>
      <c r="AH92" s="1033"/>
      <c r="AI92" s="1033"/>
      <c r="AJ92" s="1036"/>
      <c r="AK92" s="1027"/>
      <c r="AL92" s="1033"/>
      <c r="AM92" s="1033"/>
      <c r="AN92" s="1045"/>
      <c r="AO92" s="1045"/>
      <c r="AP92" s="1045"/>
      <c r="AQ92" s="1033"/>
      <c r="AR92" s="1042"/>
      <c r="AS92" s="1039"/>
      <c r="AT92" s="1042"/>
      <c r="AU92" s="1039"/>
      <c r="AV92" s="1042"/>
      <c r="AW92" s="1039"/>
      <c r="AX92" s="1045"/>
      <c r="AY92" s="1048"/>
    </row>
    <row r="93" spans="1:51" s="208" customFormat="1" ht="29.25" customHeight="1" thickBot="1">
      <c r="A93" s="1021"/>
      <c r="B93" s="1024"/>
      <c r="C93" s="1028"/>
      <c r="D93" s="150" t="s">
        <v>72</v>
      </c>
      <c r="E93" s="381">
        <v>59234697</v>
      </c>
      <c r="F93" s="381">
        <v>59234697</v>
      </c>
      <c r="G93" s="380">
        <v>59234697</v>
      </c>
      <c r="H93" s="380">
        <v>59531939</v>
      </c>
      <c r="I93" s="382"/>
      <c r="J93" s="382"/>
      <c r="K93" s="382"/>
      <c r="L93" s="382"/>
      <c r="M93" s="382"/>
      <c r="N93" s="382"/>
      <c r="O93" s="382"/>
      <c r="P93" s="382"/>
      <c r="Q93" s="382"/>
      <c r="R93" s="382"/>
      <c r="S93" s="970"/>
      <c r="T93" s="380">
        <v>0</v>
      </c>
      <c r="U93" s="536">
        <f t="shared" si="11"/>
        <v>25605401</v>
      </c>
      <c r="V93" s="382"/>
      <c r="W93" s="382"/>
      <c r="X93" s="382"/>
      <c r="Y93" s="382"/>
      <c r="Z93" s="382"/>
      <c r="AA93" s="382"/>
      <c r="AB93" s="382"/>
      <c r="AC93" s="382"/>
      <c r="AD93" s="382"/>
      <c r="AE93" s="382"/>
      <c r="AF93" s="970"/>
      <c r="AG93" s="1031"/>
      <c r="AH93" s="1034"/>
      <c r="AI93" s="1034"/>
      <c r="AJ93" s="1037"/>
      <c r="AK93" s="1028"/>
      <c r="AL93" s="1034"/>
      <c r="AM93" s="1034"/>
      <c r="AN93" s="1046"/>
      <c r="AO93" s="1046"/>
      <c r="AP93" s="1046"/>
      <c r="AQ93" s="1034"/>
      <c r="AR93" s="1043"/>
      <c r="AS93" s="1040"/>
      <c r="AT93" s="1043"/>
      <c r="AU93" s="1040"/>
      <c r="AV93" s="1043"/>
      <c r="AW93" s="1040"/>
      <c r="AX93" s="1046"/>
      <c r="AY93" s="1049"/>
    </row>
    <row r="94" spans="1:51" s="208" customFormat="1" ht="29.25" customHeight="1">
      <c r="A94" s="1021"/>
      <c r="B94" s="1024"/>
      <c r="C94" s="1026" t="s">
        <v>326</v>
      </c>
      <c r="D94" s="141" t="s">
        <v>67</v>
      </c>
      <c r="E94" s="410">
        <v>291</v>
      </c>
      <c r="F94" s="410">
        <v>291</v>
      </c>
      <c r="G94" s="411">
        <v>291</v>
      </c>
      <c r="H94" s="411">
        <v>291</v>
      </c>
      <c r="I94" s="144"/>
      <c r="J94" s="144"/>
      <c r="K94" s="144"/>
      <c r="L94" s="144"/>
      <c r="M94" s="144"/>
      <c r="N94" s="144"/>
      <c r="O94" s="144"/>
      <c r="P94" s="144"/>
      <c r="Q94" s="144"/>
      <c r="R94" s="372"/>
      <c r="S94" s="968"/>
      <c r="T94" s="149">
        <v>0</v>
      </c>
      <c r="U94" s="144">
        <f>+VLOOKUP(C94,'SEG.FEB. TERRI-ARBOLADO'!$B$1:$K$19,10,0)</f>
        <v>13</v>
      </c>
      <c r="V94" s="144"/>
      <c r="W94" s="144"/>
      <c r="X94" s="144"/>
      <c r="Y94" s="144"/>
      <c r="Z94" s="144"/>
      <c r="AA94" s="144"/>
      <c r="AB94" s="144"/>
      <c r="AC94" s="144"/>
      <c r="AD94" s="144"/>
      <c r="AE94" s="144"/>
      <c r="AF94" s="968"/>
      <c r="AG94" s="1029" t="s">
        <v>326</v>
      </c>
      <c r="AH94" s="1032" t="s">
        <v>303</v>
      </c>
      <c r="AI94" s="1032" t="s">
        <v>303</v>
      </c>
      <c r="AJ94" s="1035" t="s">
        <v>443</v>
      </c>
      <c r="AK94" s="1026" t="s">
        <v>326</v>
      </c>
      <c r="AL94" s="1032" t="s">
        <v>303</v>
      </c>
      <c r="AM94" s="1032" t="s">
        <v>441</v>
      </c>
      <c r="AN94" s="1044">
        <v>83774.075926396676</v>
      </c>
      <c r="AO94" s="1044">
        <v>40067.78068112809</v>
      </c>
      <c r="AP94" s="1044">
        <v>43706.295245268586</v>
      </c>
      <c r="AQ94" s="1032" t="s">
        <v>303</v>
      </c>
      <c r="AR94" s="1041" t="s">
        <v>336</v>
      </c>
      <c r="AS94" s="1038">
        <v>83774.075926396676</v>
      </c>
      <c r="AT94" s="1041" t="s">
        <v>336</v>
      </c>
      <c r="AU94" s="1038">
        <v>83774.075926396676</v>
      </c>
      <c r="AV94" s="1041" t="s">
        <v>337</v>
      </c>
      <c r="AW94" s="1038">
        <v>83774.075926396676</v>
      </c>
      <c r="AX94" s="1044">
        <v>83774.075926396676</v>
      </c>
      <c r="AY94" s="1047"/>
    </row>
    <row r="95" spans="1:51" s="208" customFormat="1" ht="29.25" customHeight="1">
      <c r="A95" s="1021"/>
      <c r="B95" s="1024"/>
      <c r="C95" s="1027"/>
      <c r="D95" s="142" t="s">
        <v>6</v>
      </c>
      <c r="E95" s="374">
        <v>49149915</v>
      </c>
      <c r="F95" s="374">
        <v>49149915</v>
      </c>
      <c r="G95" s="373">
        <v>49149915</v>
      </c>
      <c r="H95" s="373">
        <v>49473759</v>
      </c>
      <c r="I95" s="375"/>
      <c r="J95" s="375"/>
      <c r="K95" s="375"/>
      <c r="L95" s="375"/>
      <c r="M95" s="376"/>
      <c r="N95" s="376"/>
      <c r="O95" s="376"/>
      <c r="P95" s="376"/>
      <c r="Q95" s="376"/>
      <c r="R95" s="376"/>
      <c r="S95" s="969"/>
      <c r="T95" s="377">
        <v>0</v>
      </c>
      <c r="U95" s="535">
        <f>+VLOOKUP(C94,'SEG.FEB. TERRI-ARBOLADO'!$B$1:$K$20,9,0)</f>
        <v>27897026</v>
      </c>
      <c r="V95" s="375"/>
      <c r="W95" s="375"/>
      <c r="X95" s="375"/>
      <c r="Y95" s="375"/>
      <c r="Z95" s="376"/>
      <c r="AA95" s="376"/>
      <c r="AB95" s="376"/>
      <c r="AC95" s="376"/>
      <c r="AD95" s="376"/>
      <c r="AE95" s="376"/>
      <c r="AF95" s="969"/>
      <c r="AG95" s="1030"/>
      <c r="AH95" s="1033"/>
      <c r="AI95" s="1033"/>
      <c r="AJ95" s="1036"/>
      <c r="AK95" s="1027"/>
      <c r="AL95" s="1033"/>
      <c r="AM95" s="1033"/>
      <c r="AN95" s="1045"/>
      <c r="AO95" s="1045"/>
      <c r="AP95" s="1045"/>
      <c r="AQ95" s="1033"/>
      <c r="AR95" s="1042"/>
      <c r="AS95" s="1039"/>
      <c r="AT95" s="1042"/>
      <c r="AU95" s="1039"/>
      <c r="AV95" s="1042"/>
      <c r="AW95" s="1039"/>
      <c r="AX95" s="1045"/>
      <c r="AY95" s="1048"/>
    </row>
    <row r="96" spans="1:51" s="208" customFormat="1" ht="29.25" customHeight="1">
      <c r="A96" s="1021"/>
      <c r="B96" s="1024"/>
      <c r="C96" s="1027"/>
      <c r="D96" s="142" t="s">
        <v>68</v>
      </c>
      <c r="E96" s="146">
        <v>64</v>
      </c>
      <c r="F96" s="146">
        <v>64</v>
      </c>
      <c r="G96" s="145">
        <v>64</v>
      </c>
      <c r="H96" s="145">
        <v>64</v>
      </c>
      <c r="I96" s="172"/>
      <c r="J96" s="172"/>
      <c r="K96" s="172"/>
      <c r="L96" s="172"/>
      <c r="M96" s="96"/>
      <c r="N96" s="96"/>
      <c r="O96" s="172"/>
      <c r="P96" s="172"/>
      <c r="Q96" s="172"/>
      <c r="R96" s="378"/>
      <c r="S96" s="969"/>
      <c r="T96" s="145">
        <v>0</v>
      </c>
      <c r="U96" s="96">
        <f>+VLOOKUP(C94,'FEB TERRI SILV  (2)'!$B$2:$L$21,10,0)</f>
        <v>0</v>
      </c>
      <c r="V96" s="172"/>
      <c r="W96" s="172"/>
      <c r="X96" s="172"/>
      <c r="Y96" s="172"/>
      <c r="Z96" s="96"/>
      <c r="AA96" s="96"/>
      <c r="AB96" s="172"/>
      <c r="AC96" s="172"/>
      <c r="AD96" s="376"/>
      <c r="AE96" s="376"/>
      <c r="AF96" s="969"/>
      <c r="AG96" s="1030"/>
      <c r="AH96" s="1033"/>
      <c r="AI96" s="1033"/>
      <c r="AJ96" s="1036"/>
      <c r="AK96" s="1027"/>
      <c r="AL96" s="1033"/>
      <c r="AM96" s="1033"/>
      <c r="AN96" s="1045"/>
      <c r="AO96" s="1045"/>
      <c r="AP96" s="1045"/>
      <c r="AQ96" s="1033"/>
      <c r="AR96" s="1042"/>
      <c r="AS96" s="1039"/>
      <c r="AT96" s="1042"/>
      <c r="AU96" s="1039"/>
      <c r="AV96" s="1042"/>
      <c r="AW96" s="1039"/>
      <c r="AX96" s="1045"/>
      <c r="AY96" s="1048"/>
    </row>
    <row r="97" spans="1:51" s="208" customFormat="1" ht="29.25" customHeight="1">
      <c r="A97" s="1021"/>
      <c r="B97" s="1024"/>
      <c r="C97" s="1027"/>
      <c r="D97" s="142" t="s">
        <v>7</v>
      </c>
      <c r="E97" s="146">
        <v>20640203</v>
      </c>
      <c r="F97" s="146">
        <v>20640203</v>
      </c>
      <c r="G97" s="145">
        <v>20640203</v>
      </c>
      <c r="H97" s="145">
        <v>20640203</v>
      </c>
      <c r="I97" s="172"/>
      <c r="J97" s="172"/>
      <c r="K97" s="172"/>
      <c r="L97" s="172"/>
      <c r="M97" s="96"/>
      <c r="N97" s="96"/>
      <c r="O97" s="172"/>
      <c r="P97" s="172"/>
      <c r="Q97" s="172"/>
      <c r="R97" s="378"/>
      <c r="S97" s="969"/>
      <c r="T97" s="145">
        <v>0</v>
      </c>
      <c r="U97" s="96">
        <f>+VLOOKUP(C94,'FEB TERRI SILV  (2)'!$B$2:$L$21,11,0)</f>
        <v>0</v>
      </c>
      <c r="V97" s="172"/>
      <c r="W97" s="172"/>
      <c r="X97" s="172"/>
      <c r="Y97" s="172"/>
      <c r="Z97" s="96"/>
      <c r="AA97" s="96"/>
      <c r="AB97" s="172"/>
      <c r="AC97" s="172"/>
      <c r="AD97" s="376"/>
      <c r="AE97" s="376"/>
      <c r="AF97" s="969"/>
      <c r="AG97" s="1030"/>
      <c r="AH97" s="1033"/>
      <c r="AI97" s="1033"/>
      <c r="AJ97" s="1036"/>
      <c r="AK97" s="1027"/>
      <c r="AL97" s="1033"/>
      <c r="AM97" s="1033"/>
      <c r="AN97" s="1045"/>
      <c r="AO97" s="1045"/>
      <c r="AP97" s="1045"/>
      <c r="AQ97" s="1033"/>
      <c r="AR97" s="1042"/>
      <c r="AS97" s="1039"/>
      <c r="AT97" s="1042"/>
      <c r="AU97" s="1039"/>
      <c r="AV97" s="1042"/>
      <c r="AW97" s="1039"/>
      <c r="AX97" s="1045"/>
      <c r="AY97" s="1048"/>
    </row>
    <row r="98" spans="1:51" s="208" customFormat="1" ht="29.25" customHeight="1">
      <c r="A98" s="1021"/>
      <c r="B98" s="1024"/>
      <c r="C98" s="1027"/>
      <c r="D98" s="142" t="s">
        <v>69</v>
      </c>
      <c r="E98" s="174">
        <v>355</v>
      </c>
      <c r="F98" s="174">
        <v>355</v>
      </c>
      <c r="G98" s="173">
        <v>355</v>
      </c>
      <c r="H98" s="173">
        <v>355</v>
      </c>
      <c r="I98" s="175"/>
      <c r="J98" s="175"/>
      <c r="K98" s="175"/>
      <c r="L98" s="175"/>
      <c r="M98" s="175"/>
      <c r="N98" s="175"/>
      <c r="O98" s="175"/>
      <c r="P98" s="175"/>
      <c r="Q98" s="175"/>
      <c r="R98" s="379"/>
      <c r="S98" s="969"/>
      <c r="T98" s="173">
        <v>0</v>
      </c>
      <c r="U98" s="175">
        <f t="shared" ref="U98:U99" si="12">+U94+U96</f>
        <v>13</v>
      </c>
      <c r="V98" s="175"/>
      <c r="W98" s="175"/>
      <c r="X98" s="175"/>
      <c r="Y98" s="175"/>
      <c r="Z98" s="175"/>
      <c r="AA98" s="175"/>
      <c r="AB98" s="175"/>
      <c r="AC98" s="175"/>
      <c r="AD98" s="175"/>
      <c r="AE98" s="175"/>
      <c r="AF98" s="969"/>
      <c r="AG98" s="1030"/>
      <c r="AH98" s="1033"/>
      <c r="AI98" s="1033"/>
      <c r="AJ98" s="1036"/>
      <c r="AK98" s="1027"/>
      <c r="AL98" s="1033"/>
      <c r="AM98" s="1033"/>
      <c r="AN98" s="1045"/>
      <c r="AO98" s="1045"/>
      <c r="AP98" s="1045"/>
      <c r="AQ98" s="1033"/>
      <c r="AR98" s="1042"/>
      <c r="AS98" s="1039"/>
      <c r="AT98" s="1042"/>
      <c r="AU98" s="1039"/>
      <c r="AV98" s="1042"/>
      <c r="AW98" s="1039"/>
      <c r="AX98" s="1045"/>
      <c r="AY98" s="1048"/>
    </row>
    <row r="99" spans="1:51" s="208" customFormat="1" ht="29.25" customHeight="1" thickBot="1">
      <c r="A99" s="1021"/>
      <c r="B99" s="1024"/>
      <c r="C99" s="1028"/>
      <c r="D99" s="150" t="s">
        <v>72</v>
      </c>
      <c r="E99" s="381">
        <v>69790118</v>
      </c>
      <c r="F99" s="381">
        <v>69790118</v>
      </c>
      <c r="G99" s="380">
        <v>69790118</v>
      </c>
      <c r="H99" s="380">
        <v>70113962</v>
      </c>
      <c r="I99" s="382"/>
      <c r="J99" s="382"/>
      <c r="K99" s="382"/>
      <c r="L99" s="382"/>
      <c r="M99" s="382"/>
      <c r="N99" s="382"/>
      <c r="O99" s="382"/>
      <c r="P99" s="382"/>
      <c r="Q99" s="382"/>
      <c r="R99" s="382"/>
      <c r="S99" s="970"/>
      <c r="T99" s="380">
        <v>0</v>
      </c>
      <c r="U99" s="536">
        <f t="shared" si="12"/>
        <v>27897026</v>
      </c>
      <c r="V99" s="382"/>
      <c r="W99" s="382"/>
      <c r="X99" s="382"/>
      <c r="Y99" s="382"/>
      <c r="Z99" s="382"/>
      <c r="AA99" s="382"/>
      <c r="AB99" s="382"/>
      <c r="AC99" s="382"/>
      <c r="AD99" s="382"/>
      <c r="AE99" s="382"/>
      <c r="AF99" s="970"/>
      <c r="AG99" s="1031"/>
      <c r="AH99" s="1034"/>
      <c r="AI99" s="1034"/>
      <c r="AJ99" s="1037"/>
      <c r="AK99" s="1028"/>
      <c r="AL99" s="1034"/>
      <c r="AM99" s="1034"/>
      <c r="AN99" s="1046"/>
      <c r="AO99" s="1046"/>
      <c r="AP99" s="1046"/>
      <c r="AQ99" s="1034"/>
      <c r="AR99" s="1043"/>
      <c r="AS99" s="1040"/>
      <c r="AT99" s="1043"/>
      <c r="AU99" s="1040"/>
      <c r="AV99" s="1043"/>
      <c r="AW99" s="1040"/>
      <c r="AX99" s="1046"/>
      <c r="AY99" s="1049"/>
    </row>
    <row r="100" spans="1:51" s="208" customFormat="1" ht="29.25" customHeight="1">
      <c r="A100" s="1021"/>
      <c r="B100" s="1024"/>
      <c r="C100" s="1026" t="s">
        <v>327</v>
      </c>
      <c r="D100" s="141" t="s">
        <v>67</v>
      </c>
      <c r="E100" s="410">
        <v>1226</v>
      </c>
      <c r="F100" s="410">
        <v>1226</v>
      </c>
      <c r="G100" s="411">
        <v>1226</v>
      </c>
      <c r="H100" s="411">
        <v>1226</v>
      </c>
      <c r="I100" s="144"/>
      <c r="J100" s="144"/>
      <c r="K100" s="144"/>
      <c r="L100" s="144"/>
      <c r="M100" s="144"/>
      <c r="N100" s="144"/>
      <c r="O100" s="144"/>
      <c r="P100" s="144"/>
      <c r="Q100" s="144"/>
      <c r="R100" s="372"/>
      <c r="S100" s="968"/>
      <c r="T100" s="149">
        <v>0</v>
      </c>
      <c r="U100" s="144">
        <f>+VLOOKUP(C100,'SEG.FEB. TERRI-ARBOLADO'!$B$1:$K$19,10,0)</f>
        <v>54</v>
      </c>
      <c r="V100" s="144"/>
      <c r="W100" s="144"/>
      <c r="X100" s="144"/>
      <c r="Y100" s="144"/>
      <c r="Z100" s="144"/>
      <c r="AA100" s="144"/>
      <c r="AB100" s="144"/>
      <c r="AC100" s="144"/>
      <c r="AD100" s="144"/>
      <c r="AE100" s="144"/>
      <c r="AF100" s="968"/>
      <c r="AG100" s="1029" t="s">
        <v>327</v>
      </c>
      <c r="AH100" s="1032" t="s">
        <v>303</v>
      </c>
      <c r="AI100" s="1032" t="s">
        <v>303</v>
      </c>
      <c r="AJ100" s="1035" t="s">
        <v>443</v>
      </c>
      <c r="AK100" s="1026" t="s">
        <v>327</v>
      </c>
      <c r="AL100" s="1032" t="s">
        <v>303</v>
      </c>
      <c r="AM100" s="1032" t="s">
        <v>441</v>
      </c>
      <c r="AN100" s="1044">
        <v>254468.54850706516</v>
      </c>
      <c r="AO100" s="1044">
        <v>120116.09417690006</v>
      </c>
      <c r="AP100" s="1044">
        <v>134352.45433016508</v>
      </c>
      <c r="AQ100" s="1032" t="s">
        <v>303</v>
      </c>
      <c r="AR100" s="1041" t="s">
        <v>336</v>
      </c>
      <c r="AS100" s="1038">
        <v>254468.54850706516</v>
      </c>
      <c r="AT100" s="1041" t="s">
        <v>336</v>
      </c>
      <c r="AU100" s="1038">
        <v>254468.54850706516</v>
      </c>
      <c r="AV100" s="1041" t="s">
        <v>337</v>
      </c>
      <c r="AW100" s="1038">
        <v>254468.54850706516</v>
      </c>
      <c r="AX100" s="1044">
        <v>254468.54850706516</v>
      </c>
      <c r="AY100" s="1047"/>
    </row>
    <row r="101" spans="1:51" s="208" customFormat="1" ht="29.25" customHeight="1">
      <c r="A101" s="1021"/>
      <c r="B101" s="1024"/>
      <c r="C101" s="1027"/>
      <c r="D101" s="142" t="s">
        <v>6</v>
      </c>
      <c r="E101" s="374">
        <v>206816909</v>
      </c>
      <c r="F101" s="374">
        <v>206816909</v>
      </c>
      <c r="G101" s="373">
        <v>206816909</v>
      </c>
      <c r="H101" s="373">
        <v>208179605</v>
      </c>
      <c r="I101" s="375"/>
      <c r="J101" s="375"/>
      <c r="K101" s="375"/>
      <c r="L101" s="375"/>
      <c r="M101" s="376"/>
      <c r="N101" s="376"/>
      <c r="O101" s="376"/>
      <c r="P101" s="376"/>
      <c r="Q101" s="376"/>
      <c r="R101" s="376"/>
      <c r="S101" s="969"/>
      <c r="T101" s="377">
        <v>0</v>
      </c>
      <c r="U101" s="535">
        <f>+VLOOKUP(C100,'SEG.FEB. TERRI-ARBOLADO'!$B$1:$K$20,9,0)</f>
        <v>117387317</v>
      </c>
      <c r="V101" s="375"/>
      <c r="W101" s="375"/>
      <c r="X101" s="375"/>
      <c r="Y101" s="375"/>
      <c r="Z101" s="376"/>
      <c r="AA101" s="376"/>
      <c r="AB101" s="376"/>
      <c r="AC101" s="376"/>
      <c r="AD101" s="376"/>
      <c r="AE101" s="376"/>
      <c r="AF101" s="969"/>
      <c r="AG101" s="1030"/>
      <c r="AH101" s="1033"/>
      <c r="AI101" s="1033"/>
      <c r="AJ101" s="1036"/>
      <c r="AK101" s="1027"/>
      <c r="AL101" s="1033"/>
      <c r="AM101" s="1033"/>
      <c r="AN101" s="1045"/>
      <c r="AO101" s="1045"/>
      <c r="AP101" s="1045"/>
      <c r="AQ101" s="1033"/>
      <c r="AR101" s="1042"/>
      <c r="AS101" s="1039"/>
      <c r="AT101" s="1042"/>
      <c r="AU101" s="1039"/>
      <c r="AV101" s="1042"/>
      <c r="AW101" s="1039"/>
      <c r="AX101" s="1045"/>
      <c r="AY101" s="1048"/>
    </row>
    <row r="102" spans="1:51" s="208" customFormat="1" ht="29.25" customHeight="1">
      <c r="A102" s="1021"/>
      <c r="B102" s="1024"/>
      <c r="C102" s="1027"/>
      <c r="D102" s="142" t="s">
        <v>68</v>
      </c>
      <c r="E102" s="146">
        <v>95</v>
      </c>
      <c r="F102" s="146">
        <v>95</v>
      </c>
      <c r="G102" s="145">
        <v>95</v>
      </c>
      <c r="H102" s="145">
        <v>95</v>
      </c>
      <c r="I102" s="172"/>
      <c r="J102" s="172"/>
      <c r="K102" s="172"/>
      <c r="L102" s="172"/>
      <c r="M102" s="96"/>
      <c r="N102" s="96"/>
      <c r="O102" s="172"/>
      <c r="P102" s="172"/>
      <c r="Q102" s="172"/>
      <c r="R102" s="378"/>
      <c r="S102" s="969"/>
      <c r="T102" s="145">
        <v>38</v>
      </c>
      <c r="U102" s="96">
        <f>+VLOOKUP(C100,'FEB TERRI SILV  (2)'!$B$2:$L$21,10,0)</f>
        <v>71</v>
      </c>
      <c r="V102" s="172"/>
      <c r="W102" s="172"/>
      <c r="X102" s="172"/>
      <c r="Y102" s="172"/>
      <c r="Z102" s="96"/>
      <c r="AA102" s="96"/>
      <c r="AB102" s="172"/>
      <c r="AC102" s="172"/>
      <c r="AD102" s="376"/>
      <c r="AE102" s="376"/>
      <c r="AF102" s="969"/>
      <c r="AG102" s="1030"/>
      <c r="AH102" s="1033"/>
      <c r="AI102" s="1033"/>
      <c r="AJ102" s="1036"/>
      <c r="AK102" s="1027"/>
      <c r="AL102" s="1033"/>
      <c r="AM102" s="1033"/>
      <c r="AN102" s="1045"/>
      <c r="AO102" s="1045"/>
      <c r="AP102" s="1045"/>
      <c r="AQ102" s="1033"/>
      <c r="AR102" s="1042"/>
      <c r="AS102" s="1039"/>
      <c r="AT102" s="1042"/>
      <c r="AU102" s="1039"/>
      <c r="AV102" s="1042"/>
      <c r="AW102" s="1039"/>
      <c r="AX102" s="1045"/>
      <c r="AY102" s="1048"/>
    </row>
    <row r="103" spans="1:51" s="208" customFormat="1" ht="29.25" customHeight="1">
      <c r="A103" s="1021"/>
      <c r="B103" s="1024"/>
      <c r="C103" s="1027"/>
      <c r="D103" s="142" t="s">
        <v>7</v>
      </c>
      <c r="E103" s="146">
        <v>30996515</v>
      </c>
      <c r="F103" s="146">
        <v>30996515</v>
      </c>
      <c r="G103" s="145">
        <v>30996515</v>
      </c>
      <c r="H103" s="145">
        <v>30996515</v>
      </c>
      <c r="I103" s="172"/>
      <c r="J103" s="172"/>
      <c r="K103" s="172"/>
      <c r="L103" s="172"/>
      <c r="M103" s="96"/>
      <c r="N103" s="96"/>
      <c r="O103" s="172"/>
      <c r="P103" s="172"/>
      <c r="Q103" s="172"/>
      <c r="R103" s="378"/>
      <c r="S103" s="969"/>
      <c r="T103" s="145">
        <v>9156277</v>
      </c>
      <c r="U103" s="96">
        <f>+VLOOKUP(C100,'FEB TERRI SILV  (2)'!$B$2:$L$21,11,0)</f>
        <v>16700091</v>
      </c>
      <c r="V103" s="172"/>
      <c r="W103" s="172"/>
      <c r="X103" s="172"/>
      <c r="Y103" s="172"/>
      <c r="Z103" s="96"/>
      <c r="AA103" s="96"/>
      <c r="AB103" s="172"/>
      <c r="AC103" s="172"/>
      <c r="AD103" s="376"/>
      <c r="AE103" s="376"/>
      <c r="AF103" s="969"/>
      <c r="AG103" s="1030"/>
      <c r="AH103" s="1033"/>
      <c r="AI103" s="1033"/>
      <c r="AJ103" s="1036"/>
      <c r="AK103" s="1027"/>
      <c r="AL103" s="1033"/>
      <c r="AM103" s="1033"/>
      <c r="AN103" s="1045"/>
      <c r="AO103" s="1045"/>
      <c r="AP103" s="1045"/>
      <c r="AQ103" s="1033"/>
      <c r="AR103" s="1042"/>
      <c r="AS103" s="1039"/>
      <c r="AT103" s="1042"/>
      <c r="AU103" s="1039"/>
      <c r="AV103" s="1042"/>
      <c r="AW103" s="1039"/>
      <c r="AX103" s="1045"/>
      <c r="AY103" s="1048"/>
    </row>
    <row r="104" spans="1:51" s="208" customFormat="1" ht="29.25" customHeight="1">
      <c r="A104" s="1021"/>
      <c r="B104" s="1024"/>
      <c r="C104" s="1027"/>
      <c r="D104" s="142" t="s">
        <v>69</v>
      </c>
      <c r="E104" s="174">
        <v>1321</v>
      </c>
      <c r="F104" s="174">
        <v>1321</v>
      </c>
      <c r="G104" s="173">
        <v>1321</v>
      </c>
      <c r="H104" s="173">
        <v>1321</v>
      </c>
      <c r="I104" s="175"/>
      <c r="J104" s="175"/>
      <c r="K104" s="175"/>
      <c r="L104" s="175"/>
      <c r="M104" s="175"/>
      <c r="N104" s="175"/>
      <c r="O104" s="175"/>
      <c r="P104" s="175"/>
      <c r="Q104" s="175"/>
      <c r="R104" s="379"/>
      <c r="S104" s="969"/>
      <c r="T104" s="173">
        <v>38</v>
      </c>
      <c r="U104" s="175">
        <f t="shared" ref="U104:U105" si="13">+U100+U102</f>
        <v>125</v>
      </c>
      <c r="V104" s="175"/>
      <c r="W104" s="175"/>
      <c r="X104" s="175"/>
      <c r="Y104" s="175"/>
      <c r="Z104" s="175"/>
      <c r="AA104" s="175"/>
      <c r="AB104" s="175"/>
      <c r="AC104" s="175"/>
      <c r="AD104" s="175"/>
      <c r="AE104" s="175"/>
      <c r="AF104" s="969"/>
      <c r="AG104" s="1030"/>
      <c r="AH104" s="1033"/>
      <c r="AI104" s="1033"/>
      <c r="AJ104" s="1036"/>
      <c r="AK104" s="1027"/>
      <c r="AL104" s="1033"/>
      <c r="AM104" s="1033"/>
      <c r="AN104" s="1045"/>
      <c r="AO104" s="1045"/>
      <c r="AP104" s="1045"/>
      <c r="AQ104" s="1033"/>
      <c r="AR104" s="1042"/>
      <c r="AS104" s="1039"/>
      <c r="AT104" s="1042"/>
      <c r="AU104" s="1039"/>
      <c r="AV104" s="1042"/>
      <c r="AW104" s="1039"/>
      <c r="AX104" s="1045"/>
      <c r="AY104" s="1048"/>
    </row>
    <row r="105" spans="1:51" s="208" customFormat="1" ht="29.25" customHeight="1" thickBot="1">
      <c r="A105" s="1021"/>
      <c r="B105" s="1024"/>
      <c r="C105" s="1028"/>
      <c r="D105" s="150" t="s">
        <v>72</v>
      </c>
      <c r="E105" s="381">
        <v>237813424</v>
      </c>
      <c r="F105" s="381">
        <v>237813424</v>
      </c>
      <c r="G105" s="380">
        <v>237813424</v>
      </c>
      <c r="H105" s="380">
        <v>239176120</v>
      </c>
      <c r="I105" s="382"/>
      <c r="J105" s="382"/>
      <c r="K105" s="382"/>
      <c r="L105" s="382"/>
      <c r="M105" s="382"/>
      <c r="N105" s="382"/>
      <c r="O105" s="382"/>
      <c r="P105" s="382"/>
      <c r="Q105" s="382"/>
      <c r="R105" s="382"/>
      <c r="S105" s="970"/>
      <c r="T105" s="380">
        <v>9156277</v>
      </c>
      <c r="U105" s="536">
        <f t="shared" si="13"/>
        <v>134087408</v>
      </c>
      <c r="V105" s="382"/>
      <c r="W105" s="382"/>
      <c r="X105" s="382"/>
      <c r="Y105" s="382"/>
      <c r="Z105" s="382"/>
      <c r="AA105" s="382"/>
      <c r="AB105" s="382"/>
      <c r="AC105" s="382"/>
      <c r="AD105" s="382"/>
      <c r="AE105" s="382"/>
      <c r="AF105" s="970"/>
      <c r="AG105" s="1031"/>
      <c r="AH105" s="1034"/>
      <c r="AI105" s="1034"/>
      <c r="AJ105" s="1037"/>
      <c r="AK105" s="1028"/>
      <c r="AL105" s="1034"/>
      <c r="AM105" s="1034"/>
      <c r="AN105" s="1046"/>
      <c r="AO105" s="1046"/>
      <c r="AP105" s="1046"/>
      <c r="AQ105" s="1034"/>
      <c r="AR105" s="1043"/>
      <c r="AS105" s="1040"/>
      <c r="AT105" s="1043"/>
      <c r="AU105" s="1040"/>
      <c r="AV105" s="1043"/>
      <c r="AW105" s="1040"/>
      <c r="AX105" s="1046"/>
      <c r="AY105" s="1049"/>
    </row>
    <row r="106" spans="1:51" s="208" customFormat="1" ht="29.25" customHeight="1">
      <c r="A106" s="1021"/>
      <c r="B106" s="1024"/>
      <c r="C106" s="1026" t="s">
        <v>328</v>
      </c>
      <c r="D106" s="141" t="s">
        <v>67</v>
      </c>
      <c r="E106" s="410">
        <v>532</v>
      </c>
      <c r="F106" s="410">
        <v>532</v>
      </c>
      <c r="G106" s="411">
        <v>532</v>
      </c>
      <c r="H106" s="411">
        <v>532</v>
      </c>
      <c r="I106" s="144"/>
      <c r="J106" s="144"/>
      <c r="K106" s="144"/>
      <c r="L106" s="144"/>
      <c r="M106" s="144"/>
      <c r="N106" s="144"/>
      <c r="O106" s="144"/>
      <c r="P106" s="144"/>
      <c r="Q106" s="144"/>
      <c r="R106" s="372"/>
      <c r="S106" s="968"/>
      <c r="T106" s="149">
        <v>0</v>
      </c>
      <c r="U106" s="144">
        <f>+VLOOKUP(C106,'SEG.FEB. TERRI-ARBOLADO'!$B$1:$K$19,10,0)</f>
        <v>24</v>
      </c>
      <c r="V106" s="144"/>
      <c r="W106" s="144"/>
      <c r="X106" s="144"/>
      <c r="Y106" s="144"/>
      <c r="Z106" s="144"/>
      <c r="AA106" s="144"/>
      <c r="AB106" s="144"/>
      <c r="AC106" s="144"/>
      <c r="AD106" s="144"/>
      <c r="AE106" s="144"/>
      <c r="AF106" s="968"/>
      <c r="AG106" s="1029" t="s">
        <v>328</v>
      </c>
      <c r="AH106" s="1032" t="s">
        <v>303</v>
      </c>
      <c r="AI106" s="1032" t="s">
        <v>303</v>
      </c>
      <c r="AJ106" s="1035" t="s">
        <v>443</v>
      </c>
      <c r="AK106" s="1026" t="s">
        <v>328</v>
      </c>
      <c r="AL106" s="1032" t="s">
        <v>303</v>
      </c>
      <c r="AM106" s="1032" t="s">
        <v>441</v>
      </c>
      <c r="AN106" s="1044">
        <v>18918.458443480373</v>
      </c>
      <c r="AO106" s="1044">
        <v>9672.2722137930232</v>
      </c>
      <c r="AP106" s="1044">
        <v>9246.1862296873496</v>
      </c>
      <c r="AQ106" s="1032" t="s">
        <v>303</v>
      </c>
      <c r="AR106" s="1041" t="s">
        <v>336</v>
      </c>
      <c r="AS106" s="1038">
        <v>18918.458443480373</v>
      </c>
      <c r="AT106" s="1041" t="s">
        <v>336</v>
      </c>
      <c r="AU106" s="1038">
        <v>18918.458443480373</v>
      </c>
      <c r="AV106" s="1041" t="s">
        <v>337</v>
      </c>
      <c r="AW106" s="1038">
        <v>18918.458443480373</v>
      </c>
      <c r="AX106" s="1044">
        <v>18918.458443480373</v>
      </c>
      <c r="AY106" s="1047"/>
    </row>
    <row r="107" spans="1:51" s="208" customFormat="1" ht="29.25" customHeight="1">
      <c r="A107" s="1021"/>
      <c r="B107" s="1024"/>
      <c r="C107" s="1027"/>
      <c r="D107" s="142" t="s">
        <v>6</v>
      </c>
      <c r="E107" s="374">
        <v>89689325</v>
      </c>
      <c r="F107" s="374">
        <v>89689325</v>
      </c>
      <c r="G107" s="373">
        <v>89689325</v>
      </c>
      <c r="H107" s="373">
        <v>90280279</v>
      </c>
      <c r="I107" s="375"/>
      <c r="J107" s="375"/>
      <c r="K107" s="375"/>
      <c r="L107" s="375"/>
      <c r="M107" s="376"/>
      <c r="N107" s="376"/>
      <c r="O107" s="376"/>
      <c r="P107" s="376"/>
      <c r="Q107" s="376"/>
      <c r="R107" s="376"/>
      <c r="S107" s="969"/>
      <c r="T107" s="377">
        <v>0</v>
      </c>
      <c r="U107" s="535">
        <f>+VLOOKUP(C106,'SEG.FEB. TERRI-ARBOLADO'!$B$1:$K$20,9,0)</f>
        <v>50906811</v>
      </c>
      <c r="V107" s="375"/>
      <c r="W107" s="375"/>
      <c r="X107" s="375"/>
      <c r="Y107" s="375"/>
      <c r="Z107" s="376"/>
      <c r="AA107" s="376"/>
      <c r="AB107" s="376"/>
      <c r="AC107" s="376"/>
      <c r="AD107" s="376"/>
      <c r="AE107" s="376"/>
      <c r="AF107" s="969"/>
      <c r="AG107" s="1030"/>
      <c r="AH107" s="1033"/>
      <c r="AI107" s="1033"/>
      <c r="AJ107" s="1036"/>
      <c r="AK107" s="1027"/>
      <c r="AL107" s="1033"/>
      <c r="AM107" s="1033"/>
      <c r="AN107" s="1045"/>
      <c r="AO107" s="1045"/>
      <c r="AP107" s="1045"/>
      <c r="AQ107" s="1033"/>
      <c r="AR107" s="1042"/>
      <c r="AS107" s="1039"/>
      <c r="AT107" s="1042"/>
      <c r="AU107" s="1039"/>
      <c r="AV107" s="1042"/>
      <c r="AW107" s="1039"/>
      <c r="AX107" s="1045"/>
      <c r="AY107" s="1048"/>
    </row>
    <row r="108" spans="1:51" s="208" customFormat="1" ht="29.25" customHeight="1">
      <c r="A108" s="1021"/>
      <c r="B108" s="1024"/>
      <c r="C108" s="1027"/>
      <c r="D108" s="142" t="s">
        <v>68</v>
      </c>
      <c r="E108" s="146">
        <v>45</v>
      </c>
      <c r="F108" s="146">
        <v>45</v>
      </c>
      <c r="G108" s="145">
        <v>45</v>
      </c>
      <c r="H108" s="145">
        <v>45</v>
      </c>
      <c r="I108" s="172"/>
      <c r="J108" s="172"/>
      <c r="K108" s="172"/>
      <c r="L108" s="172"/>
      <c r="M108" s="96"/>
      <c r="N108" s="96"/>
      <c r="O108" s="172"/>
      <c r="P108" s="172"/>
      <c r="Q108" s="172"/>
      <c r="R108" s="378"/>
      <c r="S108" s="969"/>
      <c r="T108" s="145">
        <v>7</v>
      </c>
      <c r="U108" s="96">
        <f>+VLOOKUP(C106,'FEB TERRI SILV  (2)'!$B$2:$L$21,10,0)</f>
        <v>13</v>
      </c>
      <c r="V108" s="172"/>
      <c r="W108" s="172"/>
      <c r="X108" s="172"/>
      <c r="Y108" s="172"/>
      <c r="Z108" s="96"/>
      <c r="AA108" s="96"/>
      <c r="AB108" s="172"/>
      <c r="AC108" s="172"/>
      <c r="AD108" s="376"/>
      <c r="AE108" s="376"/>
      <c r="AF108" s="969"/>
      <c r="AG108" s="1030"/>
      <c r="AH108" s="1033"/>
      <c r="AI108" s="1033"/>
      <c r="AJ108" s="1036"/>
      <c r="AK108" s="1027"/>
      <c r="AL108" s="1033"/>
      <c r="AM108" s="1033"/>
      <c r="AN108" s="1045"/>
      <c r="AO108" s="1045"/>
      <c r="AP108" s="1045"/>
      <c r="AQ108" s="1033"/>
      <c r="AR108" s="1042"/>
      <c r="AS108" s="1039"/>
      <c r="AT108" s="1042"/>
      <c r="AU108" s="1039"/>
      <c r="AV108" s="1042"/>
      <c r="AW108" s="1039"/>
      <c r="AX108" s="1045"/>
      <c r="AY108" s="1048"/>
    </row>
    <row r="109" spans="1:51" s="208" customFormat="1" ht="29.25" customHeight="1">
      <c r="A109" s="1021"/>
      <c r="B109" s="1024"/>
      <c r="C109" s="1027"/>
      <c r="D109" s="142" t="s">
        <v>7</v>
      </c>
      <c r="E109" s="146">
        <v>14484353</v>
      </c>
      <c r="F109" s="146">
        <v>14484353</v>
      </c>
      <c r="G109" s="145">
        <v>14484353</v>
      </c>
      <c r="H109" s="145">
        <v>14484353</v>
      </c>
      <c r="I109" s="172"/>
      <c r="J109" s="172"/>
      <c r="K109" s="172"/>
      <c r="L109" s="172"/>
      <c r="M109" s="96"/>
      <c r="N109" s="96"/>
      <c r="O109" s="172"/>
      <c r="P109" s="172"/>
      <c r="Q109" s="172"/>
      <c r="R109" s="378"/>
      <c r="S109" s="969"/>
      <c r="T109" s="145">
        <v>1664778</v>
      </c>
      <c r="U109" s="96">
        <f>+VLOOKUP(C106,'FEB TERRI SILV  (2)'!$B$2:$L$21,11,0)</f>
        <v>3036380</v>
      </c>
      <c r="V109" s="172"/>
      <c r="W109" s="172"/>
      <c r="X109" s="172"/>
      <c r="Y109" s="172"/>
      <c r="Z109" s="96"/>
      <c r="AA109" s="96"/>
      <c r="AB109" s="172"/>
      <c r="AC109" s="172"/>
      <c r="AD109" s="376"/>
      <c r="AE109" s="376"/>
      <c r="AF109" s="969"/>
      <c r="AG109" s="1030"/>
      <c r="AH109" s="1033"/>
      <c r="AI109" s="1033"/>
      <c r="AJ109" s="1036"/>
      <c r="AK109" s="1027"/>
      <c r="AL109" s="1033"/>
      <c r="AM109" s="1033"/>
      <c r="AN109" s="1045"/>
      <c r="AO109" s="1045"/>
      <c r="AP109" s="1045"/>
      <c r="AQ109" s="1033"/>
      <c r="AR109" s="1042"/>
      <c r="AS109" s="1039"/>
      <c r="AT109" s="1042"/>
      <c r="AU109" s="1039"/>
      <c r="AV109" s="1042"/>
      <c r="AW109" s="1039"/>
      <c r="AX109" s="1045"/>
      <c r="AY109" s="1048"/>
    </row>
    <row r="110" spans="1:51" s="208" customFormat="1" ht="29.25" customHeight="1">
      <c r="A110" s="1021"/>
      <c r="B110" s="1024"/>
      <c r="C110" s="1027"/>
      <c r="D110" s="142" t="s">
        <v>69</v>
      </c>
      <c r="E110" s="174">
        <v>577</v>
      </c>
      <c r="F110" s="174">
        <v>577</v>
      </c>
      <c r="G110" s="173">
        <v>577</v>
      </c>
      <c r="H110" s="173">
        <v>577</v>
      </c>
      <c r="I110" s="175"/>
      <c r="J110" s="175"/>
      <c r="K110" s="175"/>
      <c r="L110" s="175"/>
      <c r="M110" s="175"/>
      <c r="N110" s="175"/>
      <c r="O110" s="175"/>
      <c r="P110" s="175"/>
      <c r="Q110" s="175"/>
      <c r="R110" s="379"/>
      <c r="S110" s="969"/>
      <c r="T110" s="173">
        <v>7</v>
      </c>
      <c r="U110" s="175">
        <f t="shared" ref="U110:U111" si="14">+U106+U108</f>
        <v>37</v>
      </c>
      <c r="V110" s="175"/>
      <c r="W110" s="175"/>
      <c r="X110" s="175"/>
      <c r="Y110" s="175"/>
      <c r="Z110" s="175"/>
      <c r="AA110" s="175"/>
      <c r="AB110" s="175"/>
      <c r="AC110" s="175"/>
      <c r="AD110" s="175"/>
      <c r="AE110" s="175"/>
      <c r="AF110" s="969"/>
      <c r="AG110" s="1030"/>
      <c r="AH110" s="1033"/>
      <c r="AI110" s="1033"/>
      <c r="AJ110" s="1036"/>
      <c r="AK110" s="1027"/>
      <c r="AL110" s="1033"/>
      <c r="AM110" s="1033"/>
      <c r="AN110" s="1045"/>
      <c r="AO110" s="1045"/>
      <c r="AP110" s="1045"/>
      <c r="AQ110" s="1033"/>
      <c r="AR110" s="1042"/>
      <c r="AS110" s="1039"/>
      <c r="AT110" s="1042"/>
      <c r="AU110" s="1039"/>
      <c r="AV110" s="1042"/>
      <c r="AW110" s="1039"/>
      <c r="AX110" s="1045"/>
      <c r="AY110" s="1048"/>
    </row>
    <row r="111" spans="1:51" s="208" customFormat="1" ht="29.25" customHeight="1" thickBot="1">
      <c r="A111" s="1021"/>
      <c r="B111" s="1024"/>
      <c r="C111" s="1028"/>
      <c r="D111" s="150" t="s">
        <v>72</v>
      </c>
      <c r="E111" s="381">
        <v>104173678</v>
      </c>
      <c r="F111" s="381">
        <v>104173678</v>
      </c>
      <c r="G111" s="380">
        <v>104173678</v>
      </c>
      <c r="H111" s="380">
        <v>104764632</v>
      </c>
      <c r="I111" s="382"/>
      <c r="J111" s="382"/>
      <c r="K111" s="382"/>
      <c r="L111" s="382"/>
      <c r="M111" s="382"/>
      <c r="N111" s="382"/>
      <c r="O111" s="382"/>
      <c r="P111" s="382"/>
      <c r="Q111" s="382"/>
      <c r="R111" s="382"/>
      <c r="S111" s="970"/>
      <c r="T111" s="380">
        <v>1664778</v>
      </c>
      <c r="U111" s="536">
        <f t="shared" si="14"/>
        <v>53943191</v>
      </c>
      <c r="V111" s="382"/>
      <c r="W111" s="382"/>
      <c r="X111" s="382"/>
      <c r="Y111" s="382"/>
      <c r="Z111" s="382"/>
      <c r="AA111" s="382"/>
      <c r="AB111" s="382"/>
      <c r="AC111" s="382"/>
      <c r="AD111" s="382"/>
      <c r="AE111" s="382"/>
      <c r="AF111" s="970"/>
      <c r="AG111" s="1031"/>
      <c r="AH111" s="1034"/>
      <c r="AI111" s="1034"/>
      <c r="AJ111" s="1037"/>
      <c r="AK111" s="1028"/>
      <c r="AL111" s="1034"/>
      <c r="AM111" s="1034"/>
      <c r="AN111" s="1046"/>
      <c r="AO111" s="1046"/>
      <c r="AP111" s="1046"/>
      <c r="AQ111" s="1034"/>
      <c r="AR111" s="1043"/>
      <c r="AS111" s="1040"/>
      <c r="AT111" s="1043"/>
      <c r="AU111" s="1040"/>
      <c r="AV111" s="1043"/>
      <c r="AW111" s="1040"/>
      <c r="AX111" s="1046"/>
      <c r="AY111" s="1049"/>
    </row>
    <row r="112" spans="1:51" s="208" customFormat="1" ht="29.25" customHeight="1">
      <c r="A112" s="1021"/>
      <c r="B112" s="1024"/>
      <c r="C112" s="1026" t="s">
        <v>329</v>
      </c>
      <c r="D112" s="141" t="s">
        <v>67</v>
      </c>
      <c r="E112" s="410">
        <v>399</v>
      </c>
      <c r="F112" s="410">
        <v>399</v>
      </c>
      <c r="G112" s="411">
        <v>399</v>
      </c>
      <c r="H112" s="411">
        <v>399</v>
      </c>
      <c r="I112" s="144"/>
      <c r="J112" s="144"/>
      <c r="K112" s="144"/>
      <c r="L112" s="144"/>
      <c r="M112" s="144"/>
      <c r="N112" s="144"/>
      <c r="O112" s="144"/>
      <c r="P112" s="144"/>
      <c r="Q112" s="144"/>
      <c r="R112" s="372"/>
      <c r="S112" s="968"/>
      <c r="T112" s="149">
        <v>0</v>
      </c>
      <c r="U112" s="144">
        <f>+VLOOKUP(C112,'SEG.FEB. TERRI-ARBOLADO'!$B$1:$K$19,10,0)</f>
        <v>18</v>
      </c>
      <c r="V112" s="144"/>
      <c r="W112" s="144"/>
      <c r="X112" s="144"/>
      <c r="Y112" s="144"/>
      <c r="Z112" s="144"/>
      <c r="AA112" s="144"/>
      <c r="AB112" s="144"/>
      <c r="AC112" s="144"/>
      <c r="AD112" s="144"/>
      <c r="AE112" s="144"/>
      <c r="AF112" s="968"/>
      <c r="AG112" s="1029" t="s">
        <v>329</v>
      </c>
      <c r="AH112" s="1032" t="s">
        <v>303</v>
      </c>
      <c r="AI112" s="1032" t="s">
        <v>303</v>
      </c>
      <c r="AJ112" s="1035" t="s">
        <v>443</v>
      </c>
      <c r="AK112" s="1026" t="s">
        <v>329</v>
      </c>
      <c r="AL112" s="1032" t="s">
        <v>303</v>
      </c>
      <c r="AM112" s="1032" t="s">
        <v>441</v>
      </c>
      <c r="AN112" s="1044">
        <v>376909.9421253422</v>
      </c>
      <c r="AO112" s="1044">
        <v>181938.44038530084</v>
      </c>
      <c r="AP112" s="1044">
        <v>194971.50174004139</v>
      </c>
      <c r="AQ112" s="1032" t="s">
        <v>303</v>
      </c>
      <c r="AR112" s="1041" t="s">
        <v>336</v>
      </c>
      <c r="AS112" s="1038">
        <v>376909.9421253422</v>
      </c>
      <c r="AT112" s="1041" t="s">
        <v>336</v>
      </c>
      <c r="AU112" s="1038">
        <v>376909.9421253422</v>
      </c>
      <c r="AV112" s="1041" t="s">
        <v>337</v>
      </c>
      <c r="AW112" s="1038">
        <v>376909.9421253422</v>
      </c>
      <c r="AX112" s="1044">
        <v>376909.9421253422</v>
      </c>
      <c r="AY112" s="1047"/>
    </row>
    <row r="113" spans="1:51" s="208" customFormat="1" ht="29.25" customHeight="1">
      <c r="A113" s="1021"/>
      <c r="B113" s="1024"/>
      <c r="C113" s="1027"/>
      <c r="D113" s="142" t="s">
        <v>6</v>
      </c>
      <c r="E113" s="374">
        <v>67277293</v>
      </c>
      <c r="F113" s="374">
        <v>67277293</v>
      </c>
      <c r="G113" s="373">
        <v>67277293</v>
      </c>
      <c r="H113" s="373">
        <v>67720577</v>
      </c>
      <c r="I113" s="375"/>
      <c r="J113" s="375"/>
      <c r="K113" s="375"/>
      <c r="L113" s="375"/>
      <c r="M113" s="376"/>
      <c r="N113" s="376"/>
      <c r="O113" s="376"/>
      <c r="P113" s="376"/>
      <c r="Q113" s="376"/>
      <c r="R113" s="376"/>
      <c r="S113" s="969"/>
      <c r="T113" s="377">
        <v>0</v>
      </c>
      <c r="U113" s="535">
        <f>+VLOOKUP(C112,'SEG.FEB. TERRI-ARBOLADO'!$B$1:$K$20,9,0)</f>
        <v>38185954</v>
      </c>
      <c r="V113" s="375"/>
      <c r="W113" s="375"/>
      <c r="X113" s="375"/>
      <c r="Y113" s="375"/>
      <c r="Z113" s="376"/>
      <c r="AA113" s="376"/>
      <c r="AB113" s="376"/>
      <c r="AC113" s="376"/>
      <c r="AD113" s="376"/>
      <c r="AE113" s="376"/>
      <c r="AF113" s="969"/>
      <c r="AG113" s="1030"/>
      <c r="AH113" s="1033"/>
      <c r="AI113" s="1033"/>
      <c r="AJ113" s="1036"/>
      <c r="AK113" s="1027"/>
      <c r="AL113" s="1033"/>
      <c r="AM113" s="1033"/>
      <c r="AN113" s="1045"/>
      <c r="AO113" s="1045"/>
      <c r="AP113" s="1045"/>
      <c r="AQ113" s="1033"/>
      <c r="AR113" s="1042"/>
      <c r="AS113" s="1039"/>
      <c r="AT113" s="1042"/>
      <c r="AU113" s="1039"/>
      <c r="AV113" s="1042"/>
      <c r="AW113" s="1039"/>
      <c r="AX113" s="1045"/>
      <c r="AY113" s="1048"/>
    </row>
    <row r="114" spans="1:51" s="208" customFormat="1" ht="29.25" customHeight="1">
      <c r="A114" s="1021"/>
      <c r="B114" s="1024"/>
      <c r="C114" s="1027"/>
      <c r="D114" s="142" t="s">
        <v>68</v>
      </c>
      <c r="E114" s="146">
        <v>56</v>
      </c>
      <c r="F114" s="146">
        <v>56</v>
      </c>
      <c r="G114" s="145">
        <v>56</v>
      </c>
      <c r="H114" s="145">
        <v>56</v>
      </c>
      <c r="I114" s="172"/>
      <c r="J114" s="172"/>
      <c r="K114" s="172"/>
      <c r="L114" s="172"/>
      <c r="M114" s="96"/>
      <c r="N114" s="96"/>
      <c r="O114" s="172"/>
      <c r="P114" s="172"/>
      <c r="Q114" s="172"/>
      <c r="R114" s="378"/>
      <c r="S114" s="969"/>
      <c r="T114" s="145">
        <v>0</v>
      </c>
      <c r="U114" s="96">
        <f>+VLOOKUP(C112,'FEB TERRI SILV  (2)'!$B$2:$L$21,10,0)</f>
        <v>0</v>
      </c>
      <c r="V114" s="172"/>
      <c r="W114" s="172"/>
      <c r="X114" s="172"/>
      <c r="Y114" s="172"/>
      <c r="Z114" s="96"/>
      <c r="AA114" s="96"/>
      <c r="AB114" s="172"/>
      <c r="AC114" s="172"/>
      <c r="AD114" s="376"/>
      <c r="AE114" s="376"/>
      <c r="AF114" s="969"/>
      <c r="AG114" s="1030"/>
      <c r="AH114" s="1033"/>
      <c r="AI114" s="1033"/>
      <c r="AJ114" s="1036"/>
      <c r="AK114" s="1027"/>
      <c r="AL114" s="1033"/>
      <c r="AM114" s="1033"/>
      <c r="AN114" s="1045"/>
      <c r="AO114" s="1045"/>
      <c r="AP114" s="1045"/>
      <c r="AQ114" s="1033"/>
      <c r="AR114" s="1042"/>
      <c r="AS114" s="1039"/>
      <c r="AT114" s="1042"/>
      <c r="AU114" s="1039"/>
      <c r="AV114" s="1042"/>
      <c r="AW114" s="1039"/>
      <c r="AX114" s="1045"/>
      <c r="AY114" s="1048"/>
    </row>
    <row r="115" spans="1:51" s="208" customFormat="1" ht="29.25" customHeight="1">
      <c r="A115" s="1021"/>
      <c r="B115" s="1024"/>
      <c r="C115" s="1027"/>
      <c r="D115" s="142" t="s">
        <v>7</v>
      </c>
      <c r="E115" s="146">
        <v>18177863</v>
      </c>
      <c r="F115" s="146">
        <v>18177863</v>
      </c>
      <c r="G115" s="145">
        <v>18177863</v>
      </c>
      <c r="H115" s="145">
        <v>18177863</v>
      </c>
      <c r="I115" s="172"/>
      <c r="J115" s="172"/>
      <c r="K115" s="172"/>
      <c r="L115" s="172"/>
      <c r="M115" s="96"/>
      <c r="N115" s="96"/>
      <c r="O115" s="172"/>
      <c r="P115" s="172"/>
      <c r="Q115" s="172"/>
      <c r="R115" s="378"/>
      <c r="S115" s="969"/>
      <c r="T115" s="145">
        <v>0</v>
      </c>
      <c r="U115" s="96">
        <f>+VLOOKUP(C112,'FEB TERRI SILV  (2)'!$B$2:$L$21,11,0)</f>
        <v>0</v>
      </c>
      <c r="V115" s="172"/>
      <c r="W115" s="172"/>
      <c r="X115" s="172"/>
      <c r="Y115" s="172"/>
      <c r="Z115" s="96"/>
      <c r="AA115" s="96"/>
      <c r="AB115" s="172"/>
      <c r="AC115" s="172"/>
      <c r="AD115" s="376"/>
      <c r="AE115" s="376"/>
      <c r="AF115" s="969"/>
      <c r="AG115" s="1030"/>
      <c r="AH115" s="1033"/>
      <c r="AI115" s="1033"/>
      <c r="AJ115" s="1036"/>
      <c r="AK115" s="1027"/>
      <c r="AL115" s="1033"/>
      <c r="AM115" s="1033"/>
      <c r="AN115" s="1045"/>
      <c r="AO115" s="1045"/>
      <c r="AP115" s="1045"/>
      <c r="AQ115" s="1033"/>
      <c r="AR115" s="1042"/>
      <c r="AS115" s="1039"/>
      <c r="AT115" s="1042"/>
      <c r="AU115" s="1039"/>
      <c r="AV115" s="1042"/>
      <c r="AW115" s="1039"/>
      <c r="AX115" s="1045"/>
      <c r="AY115" s="1048"/>
    </row>
    <row r="116" spans="1:51" s="208" customFormat="1" ht="29.25" customHeight="1">
      <c r="A116" s="1021"/>
      <c r="B116" s="1024"/>
      <c r="C116" s="1027"/>
      <c r="D116" s="142" t="s">
        <v>69</v>
      </c>
      <c r="E116" s="174">
        <v>455</v>
      </c>
      <c r="F116" s="174">
        <v>455</v>
      </c>
      <c r="G116" s="173">
        <v>455</v>
      </c>
      <c r="H116" s="173">
        <v>455</v>
      </c>
      <c r="I116" s="175"/>
      <c r="J116" s="175"/>
      <c r="K116" s="175"/>
      <c r="L116" s="175"/>
      <c r="M116" s="175"/>
      <c r="N116" s="175"/>
      <c r="O116" s="175"/>
      <c r="P116" s="175"/>
      <c r="Q116" s="175"/>
      <c r="R116" s="379"/>
      <c r="S116" s="969"/>
      <c r="T116" s="173">
        <v>0</v>
      </c>
      <c r="U116" s="175">
        <f t="shared" ref="U116:U117" si="15">+U112+U114</f>
        <v>18</v>
      </c>
      <c r="V116" s="175"/>
      <c r="W116" s="175"/>
      <c r="X116" s="175"/>
      <c r="Y116" s="175"/>
      <c r="Z116" s="175"/>
      <c r="AA116" s="175"/>
      <c r="AB116" s="175"/>
      <c r="AC116" s="175"/>
      <c r="AD116" s="175"/>
      <c r="AE116" s="175"/>
      <c r="AF116" s="969"/>
      <c r="AG116" s="1030"/>
      <c r="AH116" s="1033"/>
      <c r="AI116" s="1033"/>
      <c r="AJ116" s="1036"/>
      <c r="AK116" s="1027"/>
      <c r="AL116" s="1033"/>
      <c r="AM116" s="1033"/>
      <c r="AN116" s="1045"/>
      <c r="AO116" s="1045"/>
      <c r="AP116" s="1045"/>
      <c r="AQ116" s="1033"/>
      <c r="AR116" s="1042"/>
      <c r="AS116" s="1039"/>
      <c r="AT116" s="1042"/>
      <c r="AU116" s="1039"/>
      <c r="AV116" s="1042"/>
      <c r="AW116" s="1039"/>
      <c r="AX116" s="1045"/>
      <c r="AY116" s="1048"/>
    </row>
    <row r="117" spans="1:51" s="208" customFormat="1" ht="29.25" customHeight="1" thickBot="1">
      <c r="A117" s="1021"/>
      <c r="B117" s="1024"/>
      <c r="C117" s="1028"/>
      <c r="D117" s="150" t="s">
        <v>72</v>
      </c>
      <c r="E117" s="381">
        <v>85455156</v>
      </c>
      <c r="F117" s="381">
        <v>85455156</v>
      </c>
      <c r="G117" s="380">
        <v>85455156</v>
      </c>
      <c r="H117" s="380">
        <v>85898440</v>
      </c>
      <c r="I117" s="382"/>
      <c r="J117" s="382"/>
      <c r="K117" s="382"/>
      <c r="L117" s="382"/>
      <c r="M117" s="382"/>
      <c r="N117" s="382"/>
      <c r="O117" s="382"/>
      <c r="P117" s="382"/>
      <c r="Q117" s="382"/>
      <c r="R117" s="382"/>
      <c r="S117" s="970"/>
      <c r="T117" s="380">
        <v>0</v>
      </c>
      <c r="U117" s="536">
        <f t="shared" si="15"/>
        <v>38185954</v>
      </c>
      <c r="V117" s="382"/>
      <c r="W117" s="382"/>
      <c r="X117" s="382"/>
      <c r="Y117" s="382"/>
      <c r="Z117" s="382"/>
      <c r="AA117" s="382"/>
      <c r="AB117" s="382"/>
      <c r="AC117" s="382"/>
      <c r="AD117" s="382"/>
      <c r="AE117" s="382"/>
      <c r="AF117" s="970"/>
      <c r="AG117" s="1031"/>
      <c r="AH117" s="1034"/>
      <c r="AI117" s="1034"/>
      <c r="AJ117" s="1037"/>
      <c r="AK117" s="1028"/>
      <c r="AL117" s="1034"/>
      <c r="AM117" s="1034"/>
      <c r="AN117" s="1046"/>
      <c r="AO117" s="1046"/>
      <c r="AP117" s="1046"/>
      <c r="AQ117" s="1034"/>
      <c r="AR117" s="1043"/>
      <c r="AS117" s="1040"/>
      <c r="AT117" s="1043"/>
      <c r="AU117" s="1040"/>
      <c r="AV117" s="1043"/>
      <c r="AW117" s="1040"/>
      <c r="AX117" s="1046"/>
      <c r="AY117" s="1049"/>
    </row>
    <row r="118" spans="1:51" s="208" customFormat="1" ht="29.25" customHeight="1">
      <c r="A118" s="1021"/>
      <c r="B118" s="1024"/>
      <c r="C118" s="1026" t="s">
        <v>330</v>
      </c>
      <c r="D118" s="141" t="s">
        <v>67</v>
      </c>
      <c r="E118" s="410">
        <v>545</v>
      </c>
      <c r="F118" s="410">
        <v>545</v>
      </c>
      <c r="G118" s="411">
        <v>545</v>
      </c>
      <c r="H118" s="411">
        <v>545</v>
      </c>
      <c r="I118" s="144"/>
      <c r="J118" s="144"/>
      <c r="K118" s="144"/>
      <c r="L118" s="144"/>
      <c r="M118" s="144"/>
      <c r="N118" s="144"/>
      <c r="O118" s="144"/>
      <c r="P118" s="144"/>
      <c r="Q118" s="144"/>
      <c r="R118" s="372"/>
      <c r="S118" s="968"/>
      <c r="T118" s="149">
        <v>0</v>
      </c>
      <c r="U118" s="144">
        <v>28</v>
      </c>
      <c r="V118" s="144"/>
      <c r="W118" s="144"/>
      <c r="X118" s="144"/>
      <c r="Y118" s="144"/>
      <c r="Z118" s="144"/>
      <c r="AA118" s="144"/>
      <c r="AB118" s="144"/>
      <c r="AC118" s="144"/>
      <c r="AD118" s="144"/>
      <c r="AE118" s="144"/>
      <c r="AF118" s="968"/>
      <c r="AG118" s="1029" t="s">
        <v>330</v>
      </c>
      <c r="AH118" s="1032" t="s">
        <v>303</v>
      </c>
      <c r="AI118" s="1032" t="s">
        <v>303</v>
      </c>
      <c r="AJ118" s="1035" t="s">
        <v>443</v>
      </c>
      <c r="AK118" s="1026" t="s">
        <v>330</v>
      </c>
      <c r="AL118" s="1032" t="s">
        <v>303</v>
      </c>
      <c r="AM118" s="1032" t="s">
        <v>441</v>
      </c>
      <c r="AN118" s="1044">
        <v>628525.7680783032</v>
      </c>
      <c r="AO118" s="1044">
        <v>306775.50657670101</v>
      </c>
      <c r="AP118" s="1044">
        <v>321750.26150160225</v>
      </c>
      <c r="AQ118" s="1032" t="s">
        <v>303</v>
      </c>
      <c r="AR118" s="1041" t="s">
        <v>336</v>
      </c>
      <c r="AS118" s="1038">
        <v>628525.7680783032</v>
      </c>
      <c r="AT118" s="1041" t="s">
        <v>336</v>
      </c>
      <c r="AU118" s="1038">
        <v>628525.7680783032</v>
      </c>
      <c r="AV118" s="1041" t="s">
        <v>337</v>
      </c>
      <c r="AW118" s="1038">
        <v>628525.7680783032</v>
      </c>
      <c r="AX118" s="1044">
        <v>628525.7680783032</v>
      </c>
      <c r="AY118" s="1047"/>
    </row>
    <row r="119" spans="1:51" s="208" customFormat="1" ht="29.25" customHeight="1">
      <c r="A119" s="1021"/>
      <c r="B119" s="1024"/>
      <c r="C119" s="1027"/>
      <c r="D119" s="142" t="s">
        <v>6</v>
      </c>
      <c r="E119" s="374">
        <v>91955249</v>
      </c>
      <c r="F119" s="374">
        <v>91955249</v>
      </c>
      <c r="G119" s="373">
        <v>91955249</v>
      </c>
      <c r="H119" s="373">
        <v>92561131</v>
      </c>
      <c r="I119" s="375"/>
      <c r="J119" s="375"/>
      <c r="K119" s="375"/>
      <c r="L119" s="375"/>
      <c r="M119" s="376"/>
      <c r="N119" s="376"/>
      <c r="O119" s="376"/>
      <c r="P119" s="376"/>
      <c r="Q119" s="376"/>
      <c r="R119" s="376"/>
      <c r="S119" s="969"/>
      <c r="T119" s="373">
        <v>0</v>
      </c>
      <c r="U119" s="535">
        <f>+VLOOKUP(C118,'SEG.FEB. TERRI-ARBOLADO'!$B$1:$K$20,9,0)</f>
        <v>52192927</v>
      </c>
      <c r="V119" s="375"/>
      <c r="W119" s="375"/>
      <c r="X119" s="375"/>
      <c r="Y119" s="375"/>
      <c r="Z119" s="376"/>
      <c r="AA119" s="376"/>
      <c r="AB119" s="376"/>
      <c r="AC119" s="376"/>
      <c r="AD119" s="376"/>
      <c r="AE119" s="376"/>
      <c r="AF119" s="969"/>
      <c r="AG119" s="1030"/>
      <c r="AH119" s="1033"/>
      <c r="AI119" s="1033"/>
      <c r="AJ119" s="1036"/>
      <c r="AK119" s="1027"/>
      <c r="AL119" s="1033"/>
      <c r="AM119" s="1033"/>
      <c r="AN119" s="1045"/>
      <c r="AO119" s="1045"/>
      <c r="AP119" s="1045"/>
      <c r="AQ119" s="1033"/>
      <c r="AR119" s="1042"/>
      <c r="AS119" s="1039"/>
      <c r="AT119" s="1042"/>
      <c r="AU119" s="1039"/>
      <c r="AV119" s="1042"/>
      <c r="AW119" s="1039"/>
      <c r="AX119" s="1045"/>
      <c r="AY119" s="1048"/>
    </row>
    <row r="120" spans="1:51" s="208" customFormat="1" ht="29.25" customHeight="1">
      <c r="A120" s="1021"/>
      <c r="B120" s="1024"/>
      <c r="C120" s="1027"/>
      <c r="D120" s="142" t="s">
        <v>68</v>
      </c>
      <c r="E120" s="146">
        <v>49</v>
      </c>
      <c r="F120" s="146">
        <v>49</v>
      </c>
      <c r="G120" s="145">
        <v>49</v>
      </c>
      <c r="H120" s="145">
        <v>49</v>
      </c>
      <c r="I120" s="172"/>
      <c r="J120" s="172"/>
      <c r="K120" s="172"/>
      <c r="L120" s="172"/>
      <c r="M120" s="96"/>
      <c r="N120" s="96"/>
      <c r="O120" s="172"/>
      <c r="P120" s="172"/>
      <c r="Q120" s="172"/>
      <c r="R120" s="378"/>
      <c r="S120" s="969"/>
      <c r="T120" s="145">
        <v>53</v>
      </c>
      <c r="U120" s="96">
        <f>+VLOOKUP(C118,'FEB TERRI SILV  (2)'!$B$2:$L$21,10,0)</f>
        <v>101</v>
      </c>
      <c r="V120" s="172"/>
      <c r="W120" s="172"/>
      <c r="X120" s="172"/>
      <c r="Y120" s="172"/>
      <c r="Z120" s="96"/>
      <c r="AA120" s="96"/>
      <c r="AB120" s="172"/>
      <c r="AC120" s="172"/>
      <c r="AD120" s="376"/>
      <c r="AE120" s="376"/>
      <c r="AF120" s="969"/>
      <c r="AG120" s="1030"/>
      <c r="AH120" s="1033"/>
      <c r="AI120" s="1033"/>
      <c r="AJ120" s="1036"/>
      <c r="AK120" s="1027"/>
      <c r="AL120" s="1033"/>
      <c r="AM120" s="1033"/>
      <c r="AN120" s="1045"/>
      <c r="AO120" s="1045"/>
      <c r="AP120" s="1045"/>
      <c r="AQ120" s="1033"/>
      <c r="AR120" s="1042"/>
      <c r="AS120" s="1039"/>
      <c r="AT120" s="1042"/>
      <c r="AU120" s="1039"/>
      <c r="AV120" s="1042"/>
      <c r="AW120" s="1039"/>
      <c r="AX120" s="1045"/>
      <c r="AY120" s="1048"/>
    </row>
    <row r="121" spans="1:51" s="208" customFormat="1" ht="29.25" customHeight="1">
      <c r="A121" s="1021"/>
      <c r="B121" s="1024"/>
      <c r="C121" s="1027"/>
      <c r="D121" s="142" t="s">
        <v>7</v>
      </c>
      <c r="E121" s="146">
        <v>16005210</v>
      </c>
      <c r="F121" s="146">
        <v>16005210</v>
      </c>
      <c r="G121" s="145">
        <v>16005210</v>
      </c>
      <c r="H121" s="145">
        <v>16005210</v>
      </c>
      <c r="I121" s="172"/>
      <c r="J121" s="172"/>
      <c r="K121" s="172"/>
      <c r="L121" s="172"/>
      <c r="M121" s="96"/>
      <c r="N121" s="96"/>
      <c r="O121" s="172"/>
      <c r="P121" s="172"/>
      <c r="Q121" s="172"/>
      <c r="R121" s="378"/>
      <c r="S121" s="969"/>
      <c r="T121" s="145">
        <v>12902026</v>
      </c>
      <c r="U121" s="96">
        <f>+VLOOKUP(C118,'FEB TERRI SILV  (2)'!$B$2:$L$21,11,0)</f>
        <v>23531947</v>
      </c>
      <c r="V121" s="172"/>
      <c r="W121" s="172"/>
      <c r="X121" s="172"/>
      <c r="Y121" s="172"/>
      <c r="Z121" s="96"/>
      <c r="AA121" s="96"/>
      <c r="AB121" s="172"/>
      <c r="AC121" s="172"/>
      <c r="AD121" s="376"/>
      <c r="AE121" s="376"/>
      <c r="AF121" s="969"/>
      <c r="AG121" s="1030"/>
      <c r="AH121" s="1033"/>
      <c r="AI121" s="1033"/>
      <c r="AJ121" s="1036"/>
      <c r="AK121" s="1027"/>
      <c r="AL121" s="1033"/>
      <c r="AM121" s="1033"/>
      <c r="AN121" s="1045"/>
      <c r="AO121" s="1045"/>
      <c r="AP121" s="1045"/>
      <c r="AQ121" s="1033"/>
      <c r="AR121" s="1042"/>
      <c r="AS121" s="1039"/>
      <c r="AT121" s="1042"/>
      <c r="AU121" s="1039"/>
      <c r="AV121" s="1042"/>
      <c r="AW121" s="1039"/>
      <c r="AX121" s="1045"/>
      <c r="AY121" s="1048"/>
    </row>
    <row r="122" spans="1:51" s="208" customFormat="1" ht="29.25" customHeight="1">
      <c r="A122" s="1021"/>
      <c r="B122" s="1024"/>
      <c r="C122" s="1027"/>
      <c r="D122" s="142" t="s">
        <v>69</v>
      </c>
      <c r="E122" s="174">
        <v>594</v>
      </c>
      <c r="F122" s="174">
        <v>594</v>
      </c>
      <c r="G122" s="173">
        <v>594</v>
      </c>
      <c r="H122" s="173">
        <v>594</v>
      </c>
      <c r="I122" s="175"/>
      <c r="J122" s="175"/>
      <c r="K122" s="175"/>
      <c r="L122" s="175"/>
      <c r="M122" s="175"/>
      <c r="N122" s="175"/>
      <c r="O122" s="175"/>
      <c r="P122" s="175"/>
      <c r="Q122" s="175"/>
      <c r="R122" s="379"/>
      <c r="S122" s="969"/>
      <c r="T122" s="173">
        <v>53</v>
      </c>
      <c r="U122" s="175">
        <f t="shared" ref="U122:U123" si="16">+U118+U120</f>
        <v>129</v>
      </c>
      <c r="V122" s="175"/>
      <c r="W122" s="175"/>
      <c r="X122" s="175"/>
      <c r="Y122" s="175"/>
      <c r="Z122" s="175"/>
      <c r="AA122" s="175"/>
      <c r="AB122" s="175"/>
      <c r="AC122" s="175"/>
      <c r="AD122" s="175"/>
      <c r="AE122" s="175"/>
      <c r="AF122" s="969"/>
      <c r="AG122" s="1030"/>
      <c r="AH122" s="1033"/>
      <c r="AI122" s="1033"/>
      <c r="AJ122" s="1036"/>
      <c r="AK122" s="1027"/>
      <c r="AL122" s="1033"/>
      <c r="AM122" s="1033"/>
      <c r="AN122" s="1045"/>
      <c r="AO122" s="1045"/>
      <c r="AP122" s="1045"/>
      <c r="AQ122" s="1033"/>
      <c r="AR122" s="1042"/>
      <c r="AS122" s="1039"/>
      <c r="AT122" s="1042"/>
      <c r="AU122" s="1039"/>
      <c r="AV122" s="1042"/>
      <c r="AW122" s="1039"/>
      <c r="AX122" s="1045"/>
      <c r="AY122" s="1048"/>
    </row>
    <row r="123" spans="1:51" s="208" customFormat="1" ht="29.25" customHeight="1" thickBot="1">
      <c r="A123" s="1021"/>
      <c r="B123" s="1024"/>
      <c r="C123" s="1028"/>
      <c r="D123" s="150" t="s">
        <v>72</v>
      </c>
      <c r="E123" s="381">
        <v>107960459</v>
      </c>
      <c r="F123" s="381">
        <v>107960459</v>
      </c>
      <c r="G123" s="380">
        <v>107960459</v>
      </c>
      <c r="H123" s="380">
        <v>108566341</v>
      </c>
      <c r="I123" s="382"/>
      <c r="J123" s="382"/>
      <c r="K123" s="382"/>
      <c r="L123" s="382"/>
      <c r="M123" s="382"/>
      <c r="N123" s="382"/>
      <c r="O123" s="382"/>
      <c r="P123" s="382"/>
      <c r="Q123" s="382"/>
      <c r="R123" s="382"/>
      <c r="S123" s="970"/>
      <c r="T123" s="380">
        <v>12902026</v>
      </c>
      <c r="U123" s="536">
        <f t="shared" si="16"/>
        <v>75724874</v>
      </c>
      <c r="V123" s="382"/>
      <c r="W123" s="382"/>
      <c r="X123" s="382"/>
      <c r="Y123" s="382"/>
      <c r="Z123" s="382"/>
      <c r="AA123" s="382"/>
      <c r="AB123" s="382"/>
      <c r="AC123" s="382"/>
      <c r="AD123" s="382"/>
      <c r="AE123" s="382"/>
      <c r="AF123" s="970"/>
      <c r="AG123" s="1031"/>
      <c r="AH123" s="1034"/>
      <c r="AI123" s="1034"/>
      <c r="AJ123" s="1037"/>
      <c r="AK123" s="1028"/>
      <c r="AL123" s="1034"/>
      <c r="AM123" s="1034"/>
      <c r="AN123" s="1046"/>
      <c r="AO123" s="1046"/>
      <c r="AP123" s="1046"/>
      <c r="AQ123" s="1034"/>
      <c r="AR123" s="1043"/>
      <c r="AS123" s="1040"/>
      <c r="AT123" s="1043"/>
      <c r="AU123" s="1040"/>
      <c r="AV123" s="1043"/>
      <c r="AW123" s="1040"/>
      <c r="AX123" s="1046"/>
      <c r="AY123" s="1049"/>
    </row>
    <row r="124" spans="1:51" s="208" customFormat="1" ht="29.25" customHeight="1">
      <c r="A124" s="1021"/>
      <c r="B124" s="1024"/>
      <c r="C124" s="1050" t="s">
        <v>331</v>
      </c>
      <c r="D124" s="152" t="s">
        <v>334</v>
      </c>
      <c r="E124" s="177">
        <v>22000</v>
      </c>
      <c r="F124" s="177">
        <v>22000</v>
      </c>
      <c r="G124" s="176">
        <v>22000</v>
      </c>
      <c r="H124" s="176">
        <v>22000</v>
      </c>
      <c r="I124" s="178"/>
      <c r="J124" s="178"/>
      <c r="K124" s="178"/>
      <c r="L124" s="182"/>
      <c r="M124" s="178"/>
      <c r="N124" s="178"/>
      <c r="O124" s="178"/>
      <c r="P124" s="178"/>
      <c r="Q124" s="178"/>
      <c r="R124" s="383"/>
      <c r="S124" s="962"/>
      <c r="T124" s="176">
        <v>0</v>
      </c>
      <c r="U124" s="178">
        <f>+U10+U16+U22+U28+U34+U40+U46+U52+U58+U64+U70+U76+U82+U88+U94+U100+U106+U112+U118</f>
        <v>983</v>
      </c>
      <c r="V124" s="178"/>
      <c r="W124" s="178"/>
      <c r="X124" s="178"/>
      <c r="Y124" s="178"/>
      <c r="Z124" s="178"/>
      <c r="AA124" s="178"/>
      <c r="AB124" s="178"/>
      <c r="AC124" s="178"/>
      <c r="AD124" s="178"/>
      <c r="AE124" s="178"/>
      <c r="AF124" s="962"/>
      <c r="AG124" s="1054" t="s">
        <v>338</v>
      </c>
      <c r="AH124" s="1057" t="s">
        <v>303</v>
      </c>
      <c r="AI124" s="1057" t="s">
        <v>303</v>
      </c>
      <c r="AJ124" s="1057" t="s">
        <v>303</v>
      </c>
      <c r="AK124" s="1057" t="s">
        <v>338</v>
      </c>
      <c r="AL124" s="1057" t="s">
        <v>303</v>
      </c>
      <c r="AM124" s="1060" t="s">
        <v>339</v>
      </c>
      <c r="AN124" s="1069">
        <v>7715777.350199867</v>
      </c>
      <c r="AO124" s="1063">
        <v>3679381.3397198999</v>
      </c>
      <c r="AP124" s="1063">
        <v>4082893.3241926599</v>
      </c>
      <c r="AQ124" s="1057" t="s">
        <v>303</v>
      </c>
      <c r="AR124" s="1057" t="s">
        <v>336</v>
      </c>
      <c r="AS124" s="1063">
        <v>7715777.350199867</v>
      </c>
      <c r="AT124" s="1057" t="s">
        <v>336</v>
      </c>
      <c r="AU124" s="1063">
        <v>7715777.350199867</v>
      </c>
      <c r="AV124" s="1060" t="s">
        <v>337</v>
      </c>
      <c r="AW124" s="1063">
        <v>7762274.6639125599</v>
      </c>
      <c r="AX124" s="1063">
        <v>7762274.6639125599</v>
      </c>
      <c r="AY124" s="1066"/>
    </row>
    <row r="125" spans="1:51" s="208" customFormat="1" ht="29.25" customHeight="1">
      <c r="A125" s="1021"/>
      <c r="B125" s="1024"/>
      <c r="C125" s="1051"/>
      <c r="D125" s="143" t="s">
        <v>117</v>
      </c>
      <c r="E125" s="385">
        <v>3710180000</v>
      </c>
      <c r="F125" s="385">
        <v>3710180000</v>
      </c>
      <c r="G125" s="384">
        <v>3710180000</v>
      </c>
      <c r="H125" s="384">
        <v>3734626000</v>
      </c>
      <c r="I125" s="386"/>
      <c r="J125" s="386"/>
      <c r="K125" s="386"/>
      <c r="L125" s="387"/>
      <c r="M125" s="386"/>
      <c r="N125" s="386"/>
      <c r="O125" s="386"/>
      <c r="P125" s="386"/>
      <c r="Q125" s="386"/>
      <c r="R125" s="386"/>
      <c r="S125" s="963"/>
      <c r="T125" s="384">
        <v>0</v>
      </c>
      <c r="U125" s="386">
        <f>+U11+U17+U23+U29+U35+U41+U47+U53+U59+U65+U71+U77+U83+U89+U95+U101+U107+U113+U119</f>
        <v>2105863000</v>
      </c>
      <c r="V125" s="386"/>
      <c r="W125" s="386"/>
      <c r="X125" s="386"/>
      <c r="Y125" s="386"/>
      <c r="Z125" s="386"/>
      <c r="AA125" s="386"/>
      <c r="AB125" s="386"/>
      <c r="AC125" s="386"/>
      <c r="AD125" s="386"/>
      <c r="AE125" s="386"/>
      <c r="AF125" s="963"/>
      <c r="AG125" s="1055"/>
      <c r="AH125" s="1058"/>
      <c r="AI125" s="1058"/>
      <c r="AJ125" s="1058"/>
      <c r="AK125" s="1058"/>
      <c r="AL125" s="1058"/>
      <c r="AM125" s="1061"/>
      <c r="AN125" s="1070"/>
      <c r="AO125" s="1064"/>
      <c r="AP125" s="1064"/>
      <c r="AQ125" s="1058"/>
      <c r="AR125" s="1058"/>
      <c r="AS125" s="1064"/>
      <c r="AT125" s="1058"/>
      <c r="AU125" s="1064"/>
      <c r="AV125" s="1061"/>
      <c r="AW125" s="1064"/>
      <c r="AX125" s="1064"/>
      <c r="AY125" s="1067"/>
    </row>
    <row r="126" spans="1:51" s="208" customFormat="1" ht="29.25" customHeight="1">
      <c r="A126" s="1021"/>
      <c r="B126" s="1024"/>
      <c r="C126" s="1052"/>
      <c r="D126" s="181" t="s">
        <v>335</v>
      </c>
      <c r="E126" s="389">
        <v>1823</v>
      </c>
      <c r="F126" s="389">
        <v>1823</v>
      </c>
      <c r="G126" s="388">
        <v>1823</v>
      </c>
      <c r="H126" s="388">
        <v>1823</v>
      </c>
      <c r="I126" s="390"/>
      <c r="J126" s="390"/>
      <c r="K126" s="390"/>
      <c r="L126" s="391"/>
      <c r="M126" s="390"/>
      <c r="N126" s="390"/>
      <c r="O126" s="390"/>
      <c r="P126" s="390"/>
      <c r="Q126" s="390"/>
      <c r="R126" s="390"/>
      <c r="S126" s="963"/>
      <c r="T126" s="388">
        <v>926</v>
      </c>
      <c r="U126" s="390">
        <f>+U12+U18+U24+U30+U36+U42+U48+U54+U60+U66+U72+U78+U84+U90+U96+U102+U108+U114+U120</f>
        <v>1751</v>
      </c>
      <c r="V126" s="390"/>
      <c r="W126" s="390"/>
      <c r="X126" s="390"/>
      <c r="Y126" s="390"/>
      <c r="Z126" s="390"/>
      <c r="AA126" s="390"/>
      <c r="AB126" s="390"/>
      <c r="AC126" s="390"/>
      <c r="AD126" s="390"/>
      <c r="AE126" s="390"/>
      <c r="AF126" s="963"/>
      <c r="AG126" s="1055"/>
      <c r="AH126" s="1058"/>
      <c r="AI126" s="1058"/>
      <c r="AJ126" s="1058"/>
      <c r="AK126" s="1058"/>
      <c r="AL126" s="1058"/>
      <c r="AM126" s="1061"/>
      <c r="AN126" s="1070"/>
      <c r="AO126" s="1064"/>
      <c r="AP126" s="1064"/>
      <c r="AQ126" s="1058"/>
      <c r="AR126" s="1058"/>
      <c r="AS126" s="1064"/>
      <c r="AT126" s="1058"/>
      <c r="AU126" s="1064"/>
      <c r="AV126" s="1061"/>
      <c r="AW126" s="1064"/>
      <c r="AX126" s="1064"/>
      <c r="AY126" s="1067"/>
    </row>
    <row r="127" spans="1:51" s="208" customFormat="1" ht="29.25" customHeight="1" thickBot="1">
      <c r="A127" s="1022"/>
      <c r="B127" s="1025"/>
      <c r="C127" s="1053"/>
      <c r="D127" s="151" t="s">
        <v>118</v>
      </c>
      <c r="E127" s="393">
        <v>592192767</v>
      </c>
      <c r="F127" s="393">
        <v>592192767</v>
      </c>
      <c r="G127" s="392">
        <v>592192767</v>
      </c>
      <c r="H127" s="392">
        <v>592192767</v>
      </c>
      <c r="I127" s="394"/>
      <c r="J127" s="394"/>
      <c r="K127" s="394"/>
      <c r="L127" s="395"/>
      <c r="M127" s="394"/>
      <c r="N127" s="394"/>
      <c r="O127" s="394"/>
      <c r="P127" s="394"/>
      <c r="Q127" s="394"/>
      <c r="R127" s="394"/>
      <c r="S127" s="964"/>
      <c r="T127" s="392">
        <v>225660600</v>
      </c>
      <c r="U127" s="394">
        <f>+U13+U19+U25+U31+U37+U43+U49+U55+U61+U67+U73+U79+U85+U91+U97+U103+U109+U115+U121</f>
        <v>411581333</v>
      </c>
      <c r="V127" s="394"/>
      <c r="W127" s="394"/>
      <c r="X127" s="394"/>
      <c r="Y127" s="394"/>
      <c r="Z127" s="394"/>
      <c r="AA127" s="394"/>
      <c r="AB127" s="394"/>
      <c r="AC127" s="394"/>
      <c r="AD127" s="394"/>
      <c r="AE127" s="394"/>
      <c r="AF127" s="964"/>
      <c r="AG127" s="1056"/>
      <c r="AH127" s="1059"/>
      <c r="AI127" s="1059"/>
      <c r="AJ127" s="1059"/>
      <c r="AK127" s="1059"/>
      <c r="AL127" s="1059"/>
      <c r="AM127" s="1062"/>
      <c r="AN127" s="1071"/>
      <c r="AO127" s="1065"/>
      <c r="AP127" s="1065"/>
      <c r="AQ127" s="1059"/>
      <c r="AR127" s="1059"/>
      <c r="AS127" s="1065"/>
      <c r="AT127" s="1059"/>
      <c r="AU127" s="1065"/>
      <c r="AV127" s="1062"/>
      <c r="AW127" s="1065"/>
      <c r="AX127" s="1065"/>
      <c r="AY127" s="1068"/>
    </row>
    <row r="128" spans="1:51" s="208" customFormat="1" ht="29.25" customHeight="1" thickBot="1">
      <c r="A128" s="1020">
        <v>3</v>
      </c>
      <c r="B128" s="1023" t="s">
        <v>307</v>
      </c>
      <c r="C128" s="1026" t="s">
        <v>312</v>
      </c>
      <c r="D128" s="141" t="s">
        <v>67</v>
      </c>
      <c r="E128" s="410">
        <v>171</v>
      </c>
      <c r="F128" s="410">
        <v>171</v>
      </c>
      <c r="G128" s="411">
        <v>171</v>
      </c>
      <c r="H128" s="411">
        <v>171</v>
      </c>
      <c r="I128" s="96"/>
      <c r="J128" s="96"/>
      <c r="K128" s="96"/>
      <c r="L128" s="96"/>
      <c r="M128" s="96"/>
      <c r="N128" s="96"/>
      <c r="O128" s="96"/>
      <c r="P128" s="96"/>
      <c r="Q128" s="96"/>
      <c r="R128" s="378"/>
      <c r="S128" s="968"/>
      <c r="T128" s="189">
        <v>0</v>
      </c>
      <c r="U128" s="70">
        <f>+VLOOKUP(C128,'TERRI-FEB-FLORA'!$A$1:$D$19,2,0)</f>
        <v>3</v>
      </c>
      <c r="V128" s="70"/>
      <c r="W128" s="70"/>
      <c r="X128" s="70"/>
      <c r="Y128" s="70"/>
      <c r="Z128" s="70"/>
      <c r="AA128" s="70"/>
      <c r="AB128" s="70"/>
      <c r="AC128" s="70"/>
      <c r="AD128" s="70"/>
      <c r="AE128" s="70"/>
      <c r="AF128" s="968"/>
      <c r="AG128" s="1072" t="s">
        <v>312</v>
      </c>
      <c r="AH128" s="1032" t="s">
        <v>303</v>
      </c>
      <c r="AI128" s="1032" t="s">
        <v>303</v>
      </c>
      <c r="AJ128" s="1035" t="s">
        <v>443</v>
      </c>
      <c r="AK128" s="1032" t="s">
        <v>312</v>
      </c>
      <c r="AL128" s="1032" t="s">
        <v>303</v>
      </c>
      <c r="AM128" s="1032" t="s">
        <v>441</v>
      </c>
      <c r="AN128" s="1044">
        <v>563172.78652489418</v>
      </c>
      <c r="AO128" s="1044">
        <v>258860.18234553467</v>
      </c>
      <c r="AP128" s="1044">
        <v>304312.60417935957</v>
      </c>
      <c r="AQ128" s="1032" t="s">
        <v>303</v>
      </c>
      <c r="AR128" s="1041" t="s">
        <v>336</v>
      </c>
      <c r="AS128" s="1038">
        <v>563172.78652489418</v>
      </c>
      <c r="AT128" s="1041" t="s">
        <v>336</v>
      </c>
      <c r="AU128" s="1038">
        <v>563172.78652489418</v>
      </c>
      <c r="AV128" s="1041" t="s">
        <v>337</v>
      </c>
      <c r="AW128" s="1038">
        <f>+AU128</f>
        <v>563172.78652489418</v>
      </c>
      <c r="AX128" s="1044">
        <f>+AW128</f>
        <v>563172.78652489418</v>
      </c>
      <c r="AY128" s="1076"/>
    </row>
    <row r="129" spans="1:51" s="208" customFormat="1" ht="29.25" customHeight="1" thickBot="1">
      <c r="A129" s="1021"/>
      <c r="B129" s="1024"/>
      <c r="C129" s="1027"/>
      <c r="D129" s="142" t="s">
        <v>6</v>
      </c>
      <c r="E129" s="374">
        <v>24833302</v>
      </c>
      <c r="F129" s="374">
        <v>24833302</v>
      </c>
      <c r="G129" s="373">
        <v>24833302</v>
      </c>
      <c r="H129" s="373">
        <v>23525109</v>
      </c>
      <c r="I129" s="96"/>
      <c r="J129" s="96"/>
      <c r="K129" s="96"/>
      <c r="L129" s="96"/>
      <c r="M129" s="96"/>
      <c r="N129" s="96"/>
      <c r="O129" s="96"/>
      <c r="P129" s="96"/>
      <c r="Q129" s="96"/>
      <c r="R129" s="378"/>
      <c r="S129" s="969"/>
      <c r="T129" s="373">
        <v>0</v>
      </c>
      <c r="U129" s="70">
        <f>+VLOOKUP(C128,'TERRI-FEB-FLORA'!$A$1:$D$19,4,0)</f>
        <v>1772792</v>
      </c>
      <c r="V129" s="190"/>
      <c r="W129" s="190"/>
      <c r="X129" s="190"/>
      <c r="Y129" s="190"/>
      <c r="Z129" s="70"/>
      <c r="AA129" s="70"/>
      <c r="AB129" s="70"/>
      <c r="AC129" s="70"/>
      <c r="AD129" s="70"/>
      <c r="AE129" s="70"/>
      <c r="AF129" s="969"/>
      <c r="AG129" s="1073"/>
      <c r="AH129" s="1033"/>
      <c r="AI129" s="1033"/>
      <c r="AJ129" s="1036"/>
      <c r="AK129" s="1033"/>
      <c r="AL129" s="1033"/>
      <c r="AM129" s="1033"/>
      <c r="AN129" s="1045"/>
      <c r="AO129" s="1045"/>
      <c r="AP129" s="1045"/>
      <c r="AQ129" s="1033"/>
      <c r="AR129" s="1042"/>
      <c r="AS129" s="1039"/>
      <c r="AT129" s="1042"/>
      <c r="AU129" s="1039"/>
      <c r="AV129" s="1042"/>
      <c r="AW129" s="1039"/>
      <c r="AX129" s="1045"/>
      <c r="AY129" s="1076"/>
    </row>
    <row r="130" spans="1:51" s="208" customFormat="1" ht="29.25" customHeight="1" thickBot="1">
      <c r="A130" s="1021"/>
      <c r="B130" s="1024"/>
      <c r="C130" s="1027"/>
      <c r="D130" s="142" t="s">
        <v>68</v>
      </c>
      <c r="E130" s="146">
        <v>0</v>
      </c>
      <c r="F130" s="146">
        <v>0</v>
      </c>
      <c r="G130" s="145">
        <v>0</v>
      </c>
      <c r="H130" s="145">
        <v>0</v>
      </c>
      <c r="I130" s="172"/>
      <c r="J130" s="172"/>
      <c r="K130" s="172"/>
      <c r="L130" s="172"/>
      <c r="M130" s="96"/>
      <c r="N130" s="96"/>
      <c r="O130" s="96"/>
      <c r="P130" s="96"/>
      <c r="Q130" s="96"/>
      <c r="R130" s="378"/>
      <c r="S130" s="969"/>
      <c r="T130" s="191">
        <v>0</v>
      </c>
      <c r="U130" s="192">
        <v>0</v>
      </c>
      <c r="V130" s="192"/>
      <c r="W130" s="192"/>
      <c r="X130" s="192"/>
      <c r="Y130" s="192"/>
      <c r="Z130" s="192"/>
      <c r="AA130" s="192"/>
      <c r="AB130" s="192"/>
      <c r="AC130" s="192"/>
      <c r="AD130" s="192"/>
      <c r="AE130" s="192"/>
      <c r="AF130" s="969"/>
      <c r="AG130" s="1073"/>
      <c r="AH130" s="1033"/>
      <c r="AI130" s="1033"/>
      <c r="AJ130" s="1036"/>
      <c r="AK130" s="1033"/>
      <c r="AL130" s="1033"/>
      <c r="AM130" s="1033"/>
      <c r="AN130" s="1045"/>
      <c r="AO130" s="1045"/>
      <c r="AP130" s="1045"/>
      <c r="AQ130" s="1033"/>
      <c r="AR130" s="1042"/>
      <c r="AS130" s="1039"/>
      <c r="AT130" s="1042"/>
      <c r="AU130" s="1039"/>
      <c r="AV130" s="1042"/>
      <c r="AW130" s="1039"/>
      <c r="AX130" s="1045"/>
      <c r="AY130" s="1076"/>
    </row>
    <row r="131" spans="1:51" s="208" customFormat="1" ht="29.25" customHeight="1" thickBot="1">
      <c r="A131" s="1021"/>
      <c r="B131" s="1024"/>
      <c r="C131" s="1027"/>
      <c r="D131" s="142" t="s">
        <v>7</v>
      </c>
      <c r="E131" s="146">
        <v>3678634</v>
      </c>
      <c r="F131" s="146">
        <v>3678634</v>
      </c>
      <c r="G131" s="145">
        <v>3678634</v>
      </c>
      <c r="H131" s="145">
        <v>3678634</v>
      </c>
      <c r="I131" s="172"/>
      <c r="J131" s="172"/>
      <c r="K131" s="172"/>
      <c r="L131" s="172"/>
      <c r="M131" s="96"/>
      <c r="N131" s="96"/>
      <c r="O131" s="96"/>
      <c r="P131" s="96"/>
      <c r="Q131" s="96"/>
      <c r="R131" s="378"/>
      <c r="S131" s="969"/>
      <c r="T131" s="145">
        <v>1350148</v>
      </c>
      <c r="U131" s="70">
        <f>+VLOOKUP(C128,'FLORA 2021'!$C$24:$G$43,5,0)</f>
        <v>3656615</v>
      </c>
      <c r="V131" s="192"/>
      <c r="W131" s="192"/>
      <c r="X131" s="192"/>
      <c r="Y131" s="192"/>
      <c r="Z131" s="192"/>
      <c r="AA131" s="192"/>
      <c r="AB131" s="192"/>
      <c r="AC131" s="192"/>
      <c r="AD131" s="192"/>
      <c r="AE131" s="192"/>
      <c r="AF131" s="969"/>
      <c r="AG131" s="1073"/>
      <c r="AH131" s="1033"/>
      <c r="AI131" s="1033"/>
      <c r="AJ131" s="1036"/>
      <c r="AK131" s="1033"/>
      <c r="AL131" s="1033"/>
      <c r="AM131" s="1033"/>
      <c r="AN131" s="1045"/>
      <c r="AO131" s="1045"/>
      <c r="AP131" s="1045"/>
      <c r="AQ131" s="1033"/>
      <c r="AR131" s="1042"/>
      <c r="AS131" s="1039"/>
      <c r="AT131" s="1042"/>
      <c r="AU131" s="1039"/>
      <c r="AV131" s="1042"/>
      <c r="AW131" s="1039"/>
      <c r="AX131" s="1045"/>
      <c r="AY131" s="1076"/>
    </row>
    <row r="132" spans="1:51" s="208" customFormat="1" ht="29.25" customHeight="1" thickBot="1">
      <c r="A132" s="1021"/>
      <c r="B132" s="1024"/>
      <c r="C132" s="1027"/>
      <c r="D132" s="142" t="s">
        <v>69</v>
      </c>
      <c r="E132" s="174">
        <v>171</v>
      </c>
      <c r="F132" s="174">
        <v>171</v>
      </c>
      <c r="G132" s="173">
        <v>171</v>
      </c>
      <c r="H132" s="173">
        <v>171</v>
      </c>
      <c r="I132" s="187"/>
      <c r="J132" s="187"/>
      <c r="K132" s="187"/>
      <c r="L132" s="187"/>
      <c r="M132" s="175"/>
      <c r="N132" s="175"/>
      <c r="O132" s="175"/>
      <c r="P132" s="175"/>
      <c r="Q132" s="175"/>
      <c r="R132" s="379"/>
      <c r="S132" s="969"/>
      <c r="T132" s="193">
        <v>0</v>
      </c>
      <c r="U132" s="175">
        <f>+U128+U130</f>
        <v>3</v>
      </c>
      <c r="V132" s="194"/>
      <c r="W132" s="194"/>
      <c r="X132" s="194"/>
      <c r="Y132" s="194"/>
      <c r="Z132" s="175"/>
      <c r="AA132" s="175"/>
      <c r="AB132" s="175"/>
      <c r="AC132" s="175"/>
      <c r="AD132" s="175"/>
      <c r="AE132" s="175"/>
      <c r="AF132" s="969"/>
      <c r="AG132" s="1073"/>
      <c r="AH132" s="1033"/>
      <c r="AI132" s="1033"/>
      <c r="AJ132" s="1036"/>
      <c r="AK132" s="1033"/>
      <c r="AL132" s="1033"/>
      <c r="AM132" s="1033"/>
      <c r="AN132" s="1045"/>
      <c r="AO132" s="1045"/>
      <c r="AP132" s="1045"/>
      <c r="AQ132" s="1033"/>
      <c r="AR132" s="1042"/>
      <c r="AS132" s="1039"/>
      <c r="AT132" s="1042"/>
      <c r="AU132" s="1039"/>
      <c r="AV132" s="1042"/>
      <c r="AW132" s="1039"/>
      <c r="AX132" s="1045"/>
      <c r="AY132" s="1076"/>
    </row>
    <row r="133" spans="1:51" s="208" customFormat="1" ht="29.25" customHeight="1" thickBot="1">
      <c r="A133" s="1021"/>
      <c r="B133" s="1024"/>
      <c r="C133" s="1028"/>
      <c r="D133" s="295" t="s">
        <v>72</v>
      </c>
      <c r="E133" s="381">
        <v>28511936</v>
      </c>
      <c r="F133" s="381">
        <v>28511936</v>
      </c>
      <c r="G133" s="380">
        <v>28511936</v>
      </c>
      <c r="H133" s="380">
        <v>27203743</v>
      </c>
      <c r="I133" s="297"/>
      <c r="J133" s="297"/>
      <c r="K133" s="297"/>
      <c r="L133" s="297"/>
      <c r="M133" s="296"/>
      <c r="N133" s="296"/>
      <c r="O133" s="296"/>
      <c r="P133" s="296"/>
      <c r="Q133" s="296"/>
      <c r="R133" s="396"/>
      <c r="S133" s="970"/>
      <c r="T133" s="428">
        <v>1350148</v>
      </c>
      <c r="U133" s="296">
        <f>+U129+U131</f>
        <v>5429407</v>
      </c>
      <c r="V133" s="298"/>
      <c r="W133" s="298"/>
      <c r="X133" s="298"/>
      <c r="Y133" s="298"/>
      <c r="Z133" s="296"/>
      <c r="AA133" s="296"/>
      <c r="AB133" s="296"/>
      <c r="AC133" s="296"/>
      <c r="AD133" s="296"/>
      <c r="AE133" s="296"/>
      <c r="AF133" s="970"/>
      <c r="AG133" s="1074"/>
      <c r="AH133" s="1034"/>
      <c r="AI133" s="1034"/>
      <c r="AJ133" s="1037"/>
      <c r="AK133" s="1034"/>
      <c r="AL133" s="1034"/>
      <c r="AM133" s="1034"/>
      <c r="AN133" s="1046"/>
      <c r="AO133" s="1046"/>
      <c r="AP133" s="1046"/>
      <c r="AQ133" s="1034"/>
      <c r="AR133" s="1043"/>
      <c r="AS133" s="1040"/>
      <c r="AT133" s="1043"/>
      <c r="AU133" s="1040"/>
      <c r="AV133" s="1043"/>
      <c r="AW133" s="1040"/>
      <c r="AX133" s="1046"/>
      <c r="AY133" s="1076"/>
    </row>
    <row r="134" spans="1:51" s="208" customFormat="1" ht="29.25" customHeight="1" thickBot="1">
      <c r="A134" s="1021"/>
      <c r="B134" s="1024"/>
      <c r="C134" s="1026" t="s">
        <v>313</v>
      </c>
      <c r="D134" s="293" t="s">
        <v>67</v>
      </c>
      <c r="E134" s="410">
        <v>100</v>
      </c>
      <c r="F134" s="410">
        <v>100</v>
      </c>
      <c r="G134" s="411">
        <v>100</v>
      </c>
      <c r="H134" s="411">
        <v>100</v>
      </c>
      <c r="I134" s="294"/>
      <c r="J134" s="294"/>
      <c r="K134" s="294"/>
      <c r="L134" s="294"/>
      <c r="M134" s="294"/>
      <c r="N134" s="294"/>
      <c r="O134" s="294"/>
      <c r="P134" s="294"/>
      <c r="Q134" s="294"/>
      <c r="R134" s="378"/>
      <c r="S134" s="968"/>
      <c r="T134" s="189">
        <v>0</v>
      </c>
      <c r="U134" s="70">
        <f>+VLOOKUP(C134,'TERRI-FEB-FLORA'!$A$1:$D$19,2,0)</f>
        <v>5</v>
      </c>
      <c r="V134" s="289"/>
      <c r="W134" s="289"/>
      <c r="X134" s="289"/>
      <c r="Y134" s="289"/>
      <c r="Z134" s="289"/>
      <c r="AA134" s="289"/>
      <c r="AB134" s="289"/>
      <c r="AC134" s="289"/>
      <c r="AD134" s="289"/>
      <c r="AE134" s="70"/>
      <c r="AF134" s="968"/>
      <c r="AG134" s="1072" t="s">
        <v>313</v>
      </c>
      <c r="AH134" s="1032" t="s">
        <v>303</v>
      </c>
      <c r="AI134" s="1032" t="s">
        <v>303</v>
      </c>
      <c r="AJ134" s="1035" t="s">
        <v>443</v>
      </c>
      <c r="AK134" s="1032" t="s">
        <v>313</v>
      </c>
      <c r="AL134" s="1032" t="s">
        <v>303</v>
      </c>
      <c r="AM134" s="1032" t="s">
        <v>441</v>
      </c>
      <c r="AN134" s="1044">
        <v>163230.72497655527</v>
      </c>
      <c r="AO134" s="1044">
        <v>77499.342048074177</v>
      </c>
      <c r="AP134" s="1044">
        <v>85731.382928481078</v>
      </c>
      <c r="AQ134" s="1032" t="s">
        <v>303</v>
      </c>
      <c r="AR134" s="1041" t="s">
        <v>336</v>
      </c>
      <c r="AS134" s="1038">
        <v>163230.72497655527</v>
      </c>
      <c r="AT134" s="1041" t="s">
        <v>336</v>
      </c>
      <c r="AU134" s="1038">
        <v>163230.72497655527</v>
      </c>
      <c r="AV134" s="1041" t="s">
        <v>337</v>
      </c>
      <c r="AW134" s="1038">
        <f>+AU134</f>
        <v>163230.72497655527</v>
      </c>
      <c r="AX134" s="1044">
        <f>+AW134</f>
        <v>163230.72497655527</v>
      </c>
      <c r="AY134" s="1076"/>
    </row>
    <row r="135" spans="1:51" s="208" customFormat="1" ht="29.25" customHeight="1" thickBot="1">
      <c r="A135" s="1021"/>
      <c r="B135" s="1024"/>
      <c r="C135" s="1027"/>
      <c r="D135" s="142" t="s">
        <v>6</v>
      </c>
      <c r="E135" s="374">
        <v>14540552</v>
      </c>
      <c r="F135" s="374">
        <v>14540552</v>
      </c>
      <c r="G135" s="373">
        <v>14540552</v>
      </c>
      <c r="H135" s="373">
        <v>13774570</v>
      </c>
      <c r="I135" s="96"/>
      <c r="J135" s="96"/>
      <c r="K135" s="96"/>
      <c r="L135" s="96"/>
      <c r="M135" s="96"/>
      <c r="N135" s="96"/>
      <c r="O135" s="96"/>
      <c r="P135" s="96"/>
      <c r="Q135" s="96"/>
      <c r="R135" s="378"/>
      <c r="S135" s="969"/>
      <c r="T135" s="373">
        <v>0</v>
      </c>
      <c r="U135" s="70">
        <f>+VLOOKUP(C134,'TERRI-FEB-FLORA'!$A$1:$D$19,4,0)</f>
        <v>2954654</v>
      </c>
      <c r="V135" s="190"/>
      <c r="W135" s="190"/>
      <c r="X135" s="190"/>
      <c r="Y135" s="190"/>
      <c r="Z135" s="70"/>
      <c r="AA135" s="70"/>
      <c r="AB135" s="70"/>
      <c r="AC135" s="70"/>
      <c r="AD135" s="70"/>
      <c r="AE135" s="70"/>
      <c r="AF135" s="969"/>
      <c r="AG135" s="1073"/>
      <c r="AH135" s="1033"/>
      <c r="AI135" s="1033"/>
      <c r="AJ135" s="1036"/>
      <c r="AK135" s="1033"/>
      <c r="AL135" s="1033"/>
      <c r="AM135" s="1033"/>
      <c r="AN135" s="1045"/>
      <c r="AO135" s="1045"/>
      <c r="AP135" s="1045"/>
      <c r="AQ135" s="1033"/>
      <c r="AR135" s="1042"/>
      <c r="AS135" s="1039"/>
      <c r="AT135" s="1042"/>
      <c r="AU135" s="1039"/>
      <c r="AV135" s="1042"/>
      <c r="AW135" s="1039"/>
      <c r="AX135" s="1045"/>
      <c r="AY135" s="1076"/>
    </row>
    <row r="136" spans="1:51" s="208" customFormat="1" ht="29.25" customHeight="1" thickBot="1">
      <c r="A136" s="1021"/>
      <c r="B136" s="1024"/>
      <c r="C136" s="1027"/>
      <c r="D136" s="142" t="s">
        <v>68</v>
      </c>
      <c r="E136" s="146">
        <v>0</v>
      </c>
      <c r="F136" s="146">
        <v>0</v>
      </c>
      <c r="G136" s="145">
        <v>0</v>
      </c>
      <c r="H136" s="145">
        <v>0</v>
      </c>
      <c r="I136" s="172"/>
      <c r="J136" s="172"/>
      <c r="K136" s="172"/>
      <c r="L136" s="172"/>
      <c r="M136" s="96"/>
      <c r="N136" s="96"/>
      <c r="O136" s="96"/>
      <c r="P136" s="96"/>
      <c r="Q136" s="96"/>
      <c r="R136" s="378"/>
      <c r="S136" s="969"/>
      <c r="T136" s="191">
        <v>0</v>
      </c>
      <c r="U136" s="192">
        <v>0</v>
      </c>
      <c r="V136" s="192"/>
      <c r="W136" s="192"/>
      <c r="X136" s="192"/>
      <c r="Y136" s="192"/>
      <c r="Z136" s="192"/>
      <c r="AA136" s="192"/>
      <c r="AB136" s="192"/>
      <c r="AC136" s="192"/>
      <c r="AD136" s="192"/>
      <c r="AE136" s="192"/>
      <c r="AF136" s="969"/>
      <c r="AG136" s="1073"/>
      <c r="AH136" s="1033"/>
      <c r="AI136" s="1033"/>
      <c r="AJ136" s="1036"/>
      <c r="AK136" s="1033"/>
      <c r="AL136" s="1033"/>
      <c r="AM136" s="1033"/>
      <c r="AN136" s="1045"/>
      <c r="AO136" s="1045"/>
      <c r="AP136" s="1045"/>
      <c r="AQ136" s="1033"/>
      <c r="AR136" s="1042"/>
      <c r="AS136" s="1039"/>
      <c r="AT136" s="1042"/>
      <c r="AU136" s="1039"/>
      <c r="AV136" s="1042"/>
      <c r="AW136" s="1039"/>
      <c r="AX136" s="1045"/>
      <c r="AY136" s="1076"/>
    </row>
    <row r="137" spans="1:51" s="208" customFormat="1" ht="29.25" customHeight="1" thickBot="1">
      <c r="A137" s="1021"/>
      <c r="B137" s="1024"/>
      <c r="C137" s="1027"/>
      <c r="D137" s="142" t="s">
        <v>7</v>
      </c>
      <c r="E137" s="146">
        <v>1640829</v>
      </c>
      <c r="F137" s="146">
        <v>1640829</v>
      </c>
      <c r="G137" s="145">
        <v>1640829</v>
      </c>
      <c r="H137" s="145">
        <v>1640829</v>
      </c>
      <c r="I137" s="172"/>
      <c r="J137" s="172"/>
      <c r="K137" s="172"/>
      <c r="L137" s="172"/>
      <c r="M137" s="96"/>
      <c r="N137" s="96"/>
      <c r="O137" s="96"/>
      <c r="P137" s="96"/>
      <c r="Q137" s="96"/>
      <c r="R137" s="378"/>
      <c r="S137" s="969"/>
      <c r="T137" s="145">
        <v>602224</v>
      </c>
      <c r="U137" s="70">
        <f>+VLOOKUP(C134,'FLORA 2021'!$C$24:$G$43,5,0)</f>
        <v>1631008</v>
      </c>
      <c r="V137" s="192"/>
      <c r="W137" s="192"/>
      <c r="X137" s="192"/>
      <c r="Y137" s="192"/>
      <c r="Z137" s="192"/>
      <c r="AA137" s="192"/>
      <c r="AB137" s="192"/>
      <c r="AC137" s="192"/>
      <c r="AD137" s="192"/>
      <c r="AE137" s="192"/>
      <c r="AF137" s="969"/>
      <c r="AG137" s="1073"/>
      <c r="AH137" s="1033"/>
      <c r="AI137" s="1033"/>
      <c r="AJ137" s="1036"/>
      <c r="AK137" s="1033"/>
      <c r="AL137" s="1033"/>
      <c r="AM137" s="1033"/>
      <c r="AN137" s="1045"/>
      <c r="AO137" s="1045"/>
      <c r="AP137" s="1045"/>
      <c r="AQ137" s="1033"/>
      <c r="AR137" s="1042"/>
      <c r="AS137" s="1039"/>
      <c r="AT137" s="1042"/>
      <c r="AU137" s="1039"/>
      <c r="AV137" s="1042"/>
      <c r="AW137" s="1039"/>
      <c r="AX137" s="1045"/>
      <c r="AY137" s="1076"/>
    </row>
    <row r="138" spans="1:51" s="208" customFormat="1" ht="29.25" customHeight="1" thickBot="1">
      <c r="A138" s="1021"/>
      <c r="B138" s="1024"/>
      <c r="C138" s="1027"/>
      <c r="D138" s="142" t="s">
        <v>69</v>
      </c>
      <c r="E138" s="174">
        <v>100</v>
      </c>
      <c r="F138" s="174">
        <v>100</v>
      </c>
      <c r="G138" s="173">
        <v>100</v>
      </c>
      <c r="H138" s="173">
        <v>100</v>
      </c>
      <c r="I138" s="187"/>
      <c r="J138" s="187"/>
      <c r="K138" s="187"/>
      <c r="L138" s="187"/>
      <c r="M138" s="175"/>
      <c r="N138" s="175"/>
      <c r="O138" s="175"/>
      <c r="P138" s="175"/>
      <c r="Q138" s="175"/>
      <c r="R138" s="379"/>
      <c r="S138" s="969"/>
      <c r="T138" s="193">
        <v>0</v>
      </c>
      <c r="U138" s="175">
        <f t="shared" ref="U138" si="17">+U134+U136</f>
        <v>5</v>
      </c>
      <c r="V138" s="194"/>
      <c r="W138" s="194"/>
      <c r="X138" s="194"/>
      <c r="Y138" s="194"/>
      <c r="Z138" s="175"/>
      <c r="AA138" s="175"/>
      <c r="AB138" s="175"/>
      <c r="AC138" s="175"/>
      <c r="AD138" s="175"/>
      <c r="AE138" s="175"/>
      <c r="AF138" s="969"/>
      <c r="AG138" s="1073"/>
      <c r="AH138" s="1033"/>
      <c r="AI138" s="1033"/>
      <c r="AJ138" s="1036"/>
      <c r="AK138" s="1033"/>
      <c r="AL138" s="1033"/>
      <c r="AM138" s="1033"/>
      <c r="AN138" s="1045"/>
      <c r="AO138" s="1045"/>
      <c r="AP138" s="1045"/>
      <c r="AQ138" s="1033"/>
      <c r="AR138" s="1042"/>
      <c r="AS138" s="1039"/>
      <c r="AT138" s="1042"/>
      <c r="AU138" s="1039"/>
      <c r="AV138" s="1042"/>
      <c r="AW138" s="1039"/>
      <c r="AX138" s="1045"/>
      <c r="AY138" s="1076"/>
    </row>
    <row r="139" spans="1:51" s="208" customFormat="1" ht="29.25" customHeight="1" thickBot="1">
      <c r="A139" s="1021"/>
      <c r="B139" s="1024"/>
      <c r="C139" s="1028"/>
      <c r="D139" s="295" t="s">
        <v>72</v>
      </c>
      <c r="E139" s="381">
        <v>16181381</v>
      </c>
      <c r="F139" s="381">
        <v>16181381</v>
      </c>
      <c r="G139" s="380">
        <v>16181381</v>
      </c>
      <c r="H139" s="380">
        <v>15415399</v>
      </c>
      <c r="I139" s="297"/>
      <c r="J139" s="297"/>
      <c r="K139" s="297"/>
      <c r="L139" s="297"/>
      <c r="M139" s="296"/>
      <c r="N139" s="296"/>
      <c r="O139" s="296"/>
      <c r="P139" s="296"/>
      <c r="Q139" s="296"/>
      <c r="R139" s="396"/>
      <c r="S139" s="970"/>
      <c r="T139" s="428">
        <v>602224</v>
      </c>
      <c r="U139" s="296">
        <f>+U135+U137</f>
        <v>4585662</v>
      </c>
      <c r="V139" s="298"/>
      <c r="W139" s="298"/>
      <c r="X139" s="298"/>
      <c r="Y139" s="298"/>
      <c r="Z139" s="296"/>
      <c r="AA139" s="296"/>
      <c r="AB139" s="296"/>
      <c r="AC139" s="296"/>
      <c r="AD139" s="296"/>
      <c r="AE139" s="296"/>
      <c r="AF139" s="970"/>
      <c r="AG139" s="1074"/>
      <c r="AH139" s="1034"/>
      <c r="AI139" s="1034"/>
      <c r="AJ139" s="1037"/>
      <c r="AK139" s="1034"/>
      <c r="AL139" s="1034"/>
      <c r="AM139" s="1034"/>
      <c r="AN139" s="1046"/>
      <c r="AO139" s="1046"/>
      <c r="AP139" s="1046"/>
      <c r="AQ139" s="1034"/>
      <c r="AR139" s="1043"/>
      <c r="AS139" s="1040"/>
      <c r="AT139" s="1043"/>
      <c r="AU139" s="1040"/>
      <c r="AV139" s="1043"/>
      <c r="AW139" s="1040"/>
      <c r="AX139" s="1046"/>
      <c r="AY139" s="1076"/>
    </row>
    <row r="140" spans="1:51" s="208" customFormat="1" ht="29.25" customHeight="1" thickBot="1">
      <c r="A140" s="1021"/>
      <c r="B140" s="1024"/>
      <c r="C140" s="1026" t="s">
        <v>314</v>
      </c>
      <c r="D140" s="141" t="s">
        <v>67</v>
      </c>
      <c r="E140" s="410">
        <v>25</v>
      </c>
      <c r="F140" s="410">
        <v>25</v>
      </c>
      <c r="G140" s="411">
        <v>25</v>
      </c>
      <c r="H140" s="411">
        <v>25</v>
      </c>
      <c r="I140" s="96"/>
      <c r="J140" s="96"/>
      <c r="K140" s="96"/>
      <c r="L140" s="96"/>
      <c r="M140" s="96"/>
      <c r="N140" s="96"/>
      <c r="O140" s="96"/>
      <c r="P140" s="96"/>
      <c r="Q140" s="96"/>
      <c r="R140" s="378"/>
      <c r="S140" s="968"/>
      <c r="T140" s="189">
        <v>0</v>
      </c>
      <c r="U140" s="70">
        <v>0</v>
      </c>
      <c r="V140" s="70"/>
      <c r="W140" s="70"/>
      <c r="X140" s="70"/>
      <c r="Y140" s="70"/>
      <c r="Z140" s="70"/>
      <c r="AA140" s="70"/>
      <c r="AB140" s="70"/>
      <c r="AC140" s="70"/>
      <c r="AD140" s="70"/>
      <c r="AE140" s="70"/>
      <c r="AF140" s="968"/>
      <c r="AG140" s="1072" t="s">
        <v>314</v>
      </c>
      <c r="AH140" s="1032" t="s">
        <v>303</v>
      </c>
      <c r="AI140" s="1032" t="s">
        <v>303</v>
      </c>
      <c r="AJ140" s="1035" t="s">
        <v>443</v>
      </c>
      <c r="AK140" s="1032" t="s">
        <v>314</v>
      </c>
      <c r="AL140" s="1032" t="s">
        <v>303</v>
      </c>
      <c r="AM140" s="1032" t="s">
        <v>441</v>
      </c>
      <c r="AN140" s="1044">
        <v>107787.77730349379</v>
      </c>
      <c r="AO140" s="1044">
        <v>53687.302981756962</v>
      </c>
      <c r="AP140" s="1044">
        <v>54100.474321736823</v>
      </c>
      <c r="AQ140" s="1032" t="s">
        <v>303</v>
      </c>
      <c r="AR140" s="1041" t="s">
        <v>336</v>
      </c>
      <c r="AS140" s="1038">
        <v>107787.77730349379</v>
      </c>
      <c r="AT140" s="1041" t="s">
        <v>336</v>
      </c>
      <c r="AU140" s="1038">
        <v>107787.77730349379</v>
      </c>
      <c r="AV140" s="1041" t="s">
        <v>337</v>
      </c>
      <c r="AW140" s="1038">
        <f>+AU140</f>
        <v>107787.77730349379</v>
      </c>
      <c r="AX140" s="1044">
        <f>+AW140</f>
        <v>107787.77730349379</v>
      </c>
      <c r="AY140" s="1076"/>
    </row>
    <row r="141" spans="1:51" s="208" customFormat="1" ht="29.25" customHeight="1" thickBot="1">
      <c r="A141" s="1021"/>
      <c r="B141" s="1024"/>
      <c r="C141" s="1027"/>
      <c r="D141" s="142" t="s">
        <v>6</v>
      </c>
      <c r="E141" s="374">
        <v>3594294</v>
      </c>
      <c r="F141" s="374">
        <v>3594294</v>
      </c>
      <c r="G141" s="373">
        <v>3594294</v>
      </c>
      <c r="H141" s="373">
        <v>3404950</v>
      </c>
      <c r="I141" s="96"/>
      <c r="J141" s="96"/>
      <c r="K141" s="96"/>
      <c r="L141" s="96"/>
      <c r="M141" s="96"/>
      <c r="N141" s="96"/>
      <c r="O141" s="96"/>
      <c r="P141" s="96"/>
      <c r="Q141" s="96"/>
      <c r="R141" s="378"/>
      <c r="S141" s="969"/>
      <c r="T141" s="373">
        <v>0</v>
      </c>
      <c r="U141" s="70">
        <v>0</v>
      </c>
      <c r="V141" s="190"/>
      <c r="W141" s="190"/>
      <c r="X141" s="190"/>
      <c r="Y141" s="190"/>
      <c r="Z141" s="70"/>
      <c r="AA141" s="70"/>
      <c r="AB141" s="70"/>
      <c r="AC141" s="70"/>
      <c r="AD141" s="70"/>
      <c r="AE141" s="70"/>
      <c r="AF141" s="969"/>
      <c r="AG141" s="1073"/>
      <c r="AH141" s="1033"/>
      <c r="AI141" s="1033"/>
      <c r="AJ141" s="1036"/>
      <c r="AK141" s="1033"/>
      <c r="AL141" s="1033"/>
      <c r="AM141" s="1033"/>
      <c r="AN141" s="1045"/>
      <c r="AO141" s="1045"/>
      <c r="AP141" s="1045"/>
      <c r="AQ141" s="1033"/>
      <c r="AR141" s="1042"/>
      <c r="AS141" s="1039"/>
      <c r="AT141" s="1042"/>
      <c r="AU141" s="1039"/>
      <c r="AV141" s="1042"/>
      <c r="AW141" s="1039"/>
      <c r="AX141" s="1045"/>
      <c r="AY141" s="1076"/>
    </row>
    <row r="142" spans="1:51" s="208" customFormat="1" ht="29.25" customHeight="1" thickBot="1">
      <c r="A142" s="1021"/>
      <c r="B142" s="1024"/>
      <c r="C142" s="1027"/>
      <c r="D142" s="142" t="s">
        <v>68</v>
      </c>
      <c r="E142" s="146">
        <v>0</v>
      </c>
      <c r="F142" s="146">
        <v>0</v>
      </c>
      <c r="G142" s="145">
        <v>0</v>
      </c>
      <c r="H142" s="145">
        <v>0</v>
      </c>
      <c r="I142" s="172"/>
      <c r="J142" s="172"/>
      <c r="K142" s="172"/>
      <c r="L142" s="172"/>
      <c r="M142" s="96"/>
      <c r="N142" s="96"/>
      <c r="O142" s="96"/>
      <c r="P142" s="96"/>
      <c r="Q142" s="96"/>
      <c r="R142" s="378"/>
      <c r="S142" s="969"/>
      <c r="T142" s="191">
        <v>0</v>
      </c>
      <c r="U142" s="192">
        <v>0</v>
      </c>
      <c r="V142" s="192"/>
      <c r="W142" s="192"/>
      <c r="X142" s="192"/>
      <c r="Y142" s="192"/>
      <c r="Z142" s="192"/>
      <c r="AA142" s="192"/>
      <c r="AB142" s="192"/>
      <c r="AC142" s="192"/>
      <c r="AD142" s="192"/>
      <c r="AE142" s="192"/>
      <c r="AF142" s="969"/>
      <c r="AG142" s="1073"/>
      <c r="AH142" s="1033"/>
      <c r="AI142" s="1033"/>
      <c r="AJ142" s="1036"/>
      <c r="AK142" s="1033"/>
      <c r="AL142" s="1033"/>
      <c r="AM142" s="1033"/>
      <c r="AN142" s="1045"/>
      <c r="AO142" s="1045"/>
      <c r="AP142" s="1045"/>
      <c r="AQ142" s="1033"/>
      <c r="AR142" s="1042"/>
      <c r="AS142" s="1039"/>
      <c r="AT142" s="1042"/>
      <c r="AU142" s="1039"/>
      <c r="AV142" s="1042"/>
      <c r="AW142" s="1039"/>
      <c r="AX142" s="1045"/>
      <c r="AY142" s="1076"/>
    </row>
    <row r="143" spans="1:51" s="208" customFormat="1" ht="29.25" customHeight="1" thickBot="1">
      <c r="A143" s="1021"/>
      <c r="B143" s="1024"/>
      <c r="C143" s="1027"/>
      <c r="D143" s="142" t="s">
        <v>7</v>
      </c>
      <c r="E143" s="146">
        <v>344045</v>
      </c>
      <c r="F143" s="146">
        <v>344045</v>
      </c>
      <c r="G143" s="145">
        <v>344045</v>
      </c>
      <c r="H143" s="145">
        <v>344045</v>
      </c>
      <c r="I143" s="172"/>
      <c r="J143" s="172"/>
      <c r="K143" s="172"/>
      <c r="L143" s="172"/>
      <c r="M143" s="96"/>
      <c r="N143" s="96"/>
      <c r="O143" s="96"/>
      <c r="P143" s="96"/>
      <c r="Q143" s="96"/>
      <c r="R143" s="378"/>
      <c r="S143" s="969"/>
      <c r="T143" s="145">
        <v>126273</v>
      </c>
      <c r="U143" s="70">
        <f>+VLOOKUP(C140,'FLORA 2021'!$C$24:$G$43,5,0)</f>
        <v>341986</v>
      </c>
      <c r="V143" s="192"/>
      <c r="W143" s="192"/>
      <c r="X143" s="192"/>
      <c r="Y143" s="192"/>
      <c r="Z143" s="192"/>
      <c r="AA143" s="192"/>
      <c r="AB143" s="192"/>
      <c r="AC143" s="192"/>
      <c r="AD143" s="192"/>
      <c r="AE143" s="192"/>
      <c r="AF143" s="969"/>
      <c r="AG143" s="1073"/>
      <c r="AH143" s="1033"/>
      <c r="AI143" s="1033"/>
      <c r="AJ143" s="1036"/>
      <c r="AK143" s="1033"/>
      <c r="AL143" s="1033"/>
      <c r="AM143" s="1033"/>
      <c r="AN143" s="1045"/>
      <c r="AO143" s="1045"/>
      <c r="AP143" s="1045"/>
      <c r="AQ143" s="1033"/>
      <c r="AR143" s="1042"/>
      <c r="AS143" s="1039"/>
      <c r="AT143" s="1042"/>
      <c r="AU143" s="1039"/>
      <c r="AV143" s="1042"/>
      <c r="AW143" s="1039"/>
      <c r="AX143" s="1045"/>
      <c r="AY143" s="1076"/>
    </row>
    <row r="144" spans="1:51" s="208" customFormat="1" ht="29.25" customHeight="1" thickBot="1">
      <c r="A144" s="1021"/>
      <c r="B144" s="1024"/>
      <c r="C144" s="1027"/>
      <c r="D144" s="142" t="s">
        <v>69</v>
      </c>
      <c r="E144" s="174">
        <v>25</v>
      </c>
      <c r="F144" s="174">
        <v>25</v>
      </c>
      <c r="G144" s="173">
        <v>25</v>
      </c>
      <c r="H144" s="173">
        <v>25</v>
      </c>
      <c r="I144" s="187"/>
      <c r="J144" s="187"/>
      <c r="K144" s="187"/>
      <c r="L144" s="187"/>
      <c r="M144" s="175"/>
      <c r="N144" s="175"/>
      <c r="O144" s="175"/>
      <c r="P144" s="175"/>
      <c r="Q144" s="175"/>
      <c r="R144" s="379"/>
      <c r="S144" s="969"/>
      <c r="T144" s="193">
        <v>0</v>
      </c>
      <c r="U144" s="175">
        <f>+U140+U142</f>
        <v>0</v>
      </c>
      <c r="V144" s="194"/>
      <c r="W144" s="194"/>
      <c r="X144" s="194"/>
      <c r="Y144" s="194"/>
      <c r="Z144" s="175"/>
      <c r="AA144" s="175"/>
      <c r="AB144" s="175"/>
      <c r="AC144" s="175"/>
      <c r="AD144" s="175"/>
      <c r="AE144" s="175"/>
      <c r="AF144" s="969"/>
      <c r="AG144" s="1073"/>
      <c r="AH144" s="1033"/>
      <c r="AI144" s="1033"/>
      <c r="AJ144" s="1036"/>
      <c r="AK144" s="1033"/>
      <c r="AL144" s="1033"/>
      <c r="AM144" s="1033"/>
      <c r="AN144" s="1045"/>
      <c r="AO144" s="1045"/>
      <c r="AP144" s="1045"/>
      <c r="AQ144" s="1033"/>
      <c r="AR144" s="1042"/>
      <c r="AS144" s="1039"/>
      <c r="AT144" s="1042"/>
      <c r="AU144" s="1039"/>
      <c r="AV144" s="1042"/>
      <c r="AW144" s="1039"/>
      <c r="AX144" s="1045"/>
      <c r="AY144" s="1076"/>
    </row>
    <row r="145" spans="1:51" s="208" customFormat="1" ht="29.25" customHeight="1" thickBot="1">
      <c r="A145" s="1021"/>
      <c r="B145" s="1024"/>
      <c r="C145" s="1028"/>
      <c r="D145" s="295" t="s">
        <v>72</v>
      </c>
      <c r="E145" s="381">
        <v>3938339</v>
      </c>
      <c r="F145" s="381">
        <v>3938339</v>
      </c>
      <c r="G145" s="380">
        <v>3938339</v>
      </c>
      <c r="H145" s="380">
        <v>3748995</v>
      </c>
      <c r="I145" s="297"/>
      <c r="J145" s="297"/>
      <c r="K145" s="297"/>
      <c r="L145" s="297"/>
      <c r="M145" s="296"/>
      <c r="N145" s="296"/>
      <c r="O145" s="296"/>
      <c r="P145" s="296"/>
      <c r="Q145" s="296"/>
      <c r="R145" s="396"/>
      <c r="S145" s="970"/>
      <c r="T145" s="428">
        <v>126273</v>
      </c>
      <c r="U145" s="296" t="s">
        <v>463</v>
      </c>
      <c r="V145" s="298"/>
      <c r="W145" s="298"/>
      <c r="X145" s="298"/>
      <c r="Y145" s="298"/>
      <c r="Z145" s="296"/>
      <c r="AA145" s="296"/>
      <c r="AB145" s="296"/>
      <c r="AC145" s="296"/>
      <c r="AD145" s="296"/>
      <c r="AE145" s="296"/>
      <c r="AF145" s="970"/>
      <c r="AG145" s="1074"/>
      <c r="AH145" s="1034"/>
      <c r="AI145" s="1034"/>
      <c r="AJ145" s="1037"/>
      <c r="AK145" s="1034"/>
      <c r="AL145" s="1034"/>
      <c r="AM145" s="1034"/>
      <c r="AN145" s="1046"/>
      <c r="AO145" s="1046"/>
      <c r="AP145" s="1046"/>
      <c r="AQ145" s="1034"/>
      <c r="AR145" s="1043"/>
      <c r="AS145" s="1040"/>
      <c r="AT145" s="1043"/>
      <c r="AU145" s="1040"/>
      <c r="AV145" s="1043"/>
      <c r="AW145" s="1040"/>
      <c r="AX145" s="1046"/>
      <c r="AY145" s="1076"/>
    </row>
    <row r="146" spans="1:51" s="208" customFormat="1" ht="29.25" customHeight="1" thickBot="1">
      <c r="A146" s="1021"/>
      <c r="B146" s="1024"/>
      <c r="C146" s="1026" t="s">
        <v>315</v>
      </c>
      <c r="D146" s="141" t="s">
        <v>67</v>
      </c>
      <c r="E146" s="410">
        <v>95</v>
      </c>
      <c r="F146" s="410">
        <v>95</v>
      </c>
      <c r="G146" s="411">
        <v>95</v>
      </c>
      <c r="H146" s="411">
        <v>95</v>
      </c>
      <c r="I146" s="96"/>
      <c r="J146" s="96"/>
      <c r="K146" s="96"/>
      <c r="L146" s="96"/>
      <c r="M146" s="96"/>
      <c r="N146" s="96"/>
      <c r="O146" s="96"/>
      <c r="P146" s="96"/>
      <c r="Q146" s="96"/>
      <c r="R146" s="378"/>
      <c r="S146" s="968"/>
      <c r="T146" s="189">
        <v>0</v>
      </c>
      <c r="U146" s="70">
        <f>+VLOOKUP(C146,'TERRI-FEB-FLORA'!$A$1:$D$19,2,0)</f>
        <v>12</v>
      </c>
      <c r="V146" s="70"/>
      <c r="W146" s="70"/>
      <c r="X146" s="70"/>
      <c r="Y146" s="70"/>
      <c r="Z146" s="70"/>
      <c r="AA146" s="70"/>
      <c r="AB146" s="70"/>
      <c r="AC146" s="70"/>
      <c r="AD146" s="70"/>
      <c r="AE146" s="70"/>
      <c r="AF146" s="968"/>
      <c r="AG146" s="1072" t="s">
        <v>315</v>
      </c>
      <c r="AH146" s="1032" t="s">
        <v>303</v>
      </c>
      <c r="AI146" s="1032" t="s">
        <v>303</v>
      </c>
      <c r="AJ146" s="1035" t="s">
        <v>443</v>
      </c>
      <c r="AK146" s="1032" t="s">
        <v>315</v>
      </c>
      <c r="AL146" s="1032" t="s">
        <v>303</v>
      </c>
      <c r="AM146" s="1032" t="s">
        <v>441</v>
      </c>
      <c r="AN146" s="1044">
        <v>406574.31283195887</v>
      </c>
      <c r="AO146" s="1044">
        <v>196556.91202693075</v>
      </c>
      <c r="AP146" s="1044">
        <v>210017.40080502813</v>
      </c>
      <c r="AQ146" s="1032" t="s">
        <v>303</v>
      </c>
      <c r="AR146" s="1041" t="s">
        <v>336</v>
      </c>
      <c r="AS146" s="1038">
        <v>406574.31283195887</v>
      </c>
      <c r="AT146" s="1041" t="s">
        <v>336</v>
      </c>
      <c r="AU146" s="1038">
        <v>406574.31283195887</v>
      </c>
      <c r="AV146" s="1041" t="s">
        <v>337</v>
      </c>
      <c r="AW146" s="1038">
        <f>+AU146</f>
        <v>406574.31283195887</v>
      </c>
      <c r="AX146" s="1044">
        <f>+AW146</f>
        <v>406574.31283195887</v>
      </c>
      <c r="AY146" s="1076"/>
    </row>
    <row r="147" spans="1:51" s="208" customFormat="1" ht="29.25" customHeight="1" thickBot="1">
      <c r="A147" s="1021"/>
      <c r="B147" s="1024"/>
      <c r="C147" s="1027"/>
      <c r="D147" s="142" t="s">
        <v>6</v>
      </c>
      <c r="E147" s="374">
        <v>13723667</v>
      </c>
      <c r="F147" s="374">
        <v>13723667</v>
      </c>
      <c r="G147" s="373">
        <v>13723667</v>
      </c>
      <c r="H147" s="373">
        <v>13000718</v>
      </c>
      <c r="I147" s="96"/>
      <c r="J147" s="96"/>
      <c r="K147" s="96"/>
      <c r="L147" s="96"/>
      <c r="M147" s="96"/>
      <c r="N147" s="96"/>
      <c r="O147" s="96"/>
      <c r="P147" s="96"/>
      <c r="Q147" s="96"/>
      <c r="R147" s="378"/>
      <c r="S147" s="969"/>
      <c r="T147" s="373">
        <v>0</v>
      </c>
      <c r="U147" s="70">
        <f>+VLOOKUP(C146,'TERRI-FEB-FLORA'!$A$1:$D$19,4,0)</f>
        <v>7091169</v>
      </c>
      <c r="V147" s="190"/>
      <c r="W147" s="190"/>
      <c r="X147" s="190"/>
      <c r="Y147" s="190"/>
      <c r="Z147" s="70"/>
      <c r="AA147" s="70"/>
      <c r="AB147" s="70"/>
      <c r="AC147" s="70"/>
      <c r="AD147" s="70"/>
      <c r="AE147" s="70"/>
      <c r="AF147" s="969"/>
      <c r="AG147" s="1073"/>
      <c r="AH147" s="1033"/>
      <c r="AI147" s="1033"/>
      <c r="AJ147" s="1036"/>
      <c r="AK147" s="1033"/>
      <c r="AL147" s="1033"/>
      <c r="AM147" s="1033"/>
      <c r="AN147" s="1045"/>
      <c r="AO147" s="1045"/>
      <c r="AP147" s="1045"/>
      <c r="AQ147" s="1033"/>
      <c r="AR147" s="1042"/>
      <c r="AS147" s="1039"/>
      <c r="AT147" s="1042"/>
      <c r="AU147" s="1039"/>
      <c r="AV147" s="1042"/>
      <c r="AW147" s="1039"/>
      <c r="AX147" s="1045"/>
      <c r="AY147" s="1076"/>
    </row>
    <row r="148" spans="1:51" s="208" customFormat="1" ht="29.25" customHeight="1" thickBot="1">
      <c r="A148" s="1021"/>
      <c r="B148" s="1024"/>
      <c r="C148" s="1027"/>
      <c r="D148" s="142" t="s">
        <v>68</v>
      </c>
      <c r="E148" s="146">
        <v>0</v>
      </c>
      <c r="F148" s="146">
        <v>0</v>
      </c>
      <c r="G148" s="145">
        <v>0</v>
      </c>
      <c r="H148" s="145">
        <v>0</v>
      </c>
      <c r="I148" s="172"/>
      <c r="J148" s="172"/>
      <c r="K148" s="172"/>
      <c r="L148" s="172"/>
      <c r="M148" s="96"/>
      <c r="N148" s="96"/>
      <c r="O148" s="96"/>
      <c r="P148" s="96"/>
      <c r="Q148" s="96"/>
      <c r="R148" s="378"/>
      <c r="S148" s="969"/>
      <c r="T148" s="191">
        <v>0</v>
      </c>
      <c r="U148" s="192">
        <v>0</v>
      </c>
      <c r="V148" s="192"/>
      <c r="W148" s="192"/>
      <c r="X148" s="192"/>
      <c r="Y148" s="192"/>
      <c r="Z148" s="192"/>
      <c r="AA148" s="192"/>
      <c r="AB148" s="192"/>
      <c r="AC148" s="192"/>
      <c r="AD148" s="192"/>
      <c r="AE148" s="192"/>
      <c r="AF148" s="969"/>
      <c r="AG148" s="1073"/>
      <c r="AH148" s="1033"/>
      <c r="AI148" s="1033"/>
      <c r="AJ148" s="1036"/>
      <c r="AK148" s="1033"/>
      <c r="AL148" s="1033"/>
      <c r="AM148" s="1033"/>
      <c r="AN148" s="1045"/>
      <c r="AO148" s="1045"/>
      <c r="AP148" s="1045"/>
      <c r="AQ148" s="1033"/>
      <c r="AR148" s="1042"/>
      <c r="AS148" s="1039"/>
      <c r="AT148" s="1042"/>
      <c r="AU148" s="1039"/>
      <c r="AV148" s="1042"/>
      <c r="AW148" s="1039"/>
      <c r="AX148" s="1045"/>
      <c r="AY148" s="1076"/>
    </row>
    <row r="149" spans="1:51" s="208" customFormat="1" ht="29.25" customHeight="1" thickBot="1">
      <c r="A149" s="1021"/>
      <c r="B149" s="1024"/>
      <c r="C149" s="1027"/>
      <c r="D149" s="142" t="s">
        <v>7</v>
      </c>
      <c r="E149" s="146">
        <v>1799619</v>
      </c>
      <c r="F149" s="146">
        <v>1799619</v>
      </c>
      <c r="G149" s="145">
        <v>1799619</v>
      </c>
      <c r="H149" s="145">
        <v>1799619</v>
      </c>
      <c r="I149" s="172"/>
      <c r="J149" s="172"/>
      <c r="K149" s="172"/>
      <c r="L149" s="172"/>
      <c r="M149" s="96"/>
      <c r="N149" s="96"/>
      <c r="O149" s="96"/>
      <c r="P149" s="96"/>
      <c r="Q149" s="96"/>
      <c r="R149" s="378"/>
      <c r="S149" s="969"/>
      <c r="T149" s="145">
        <v>660504</v>
      </c>
      <c r="U149" s="70">
        <f>+VLOOKUP(C146,'FLORA 2021'!$C$24:$G$43,5,0)</f>
        <v>1788848</v>
      </c>
      <c r="V149" s="192"/>
      <c r="W149" s="192"/>
      <c r="X149" s="192"/>
      <c r="Y149" s="192"/>
      <c r="Z149" s="192"/>
      <c r="AA149" s="192"/>
      <c r="AB149" s="192"/>
      <c r="AC149" s="192"/>
      <c r="AD149" s="192"/>
      <c r="AE149" s="192"/>
      <c r="AF149" s="969"/>
      <c r="AG149" s="1073"/>
      <c r="AH149" s="1033"/>
      <c r="AI149" s="1033"/>
      <c r="AJ149" s="1036"/>
      <c r="AK149" s="1033"/>
      <c r="AL149" s="1033"/>
      <c r="AM149" s="1033"/>
      <c r="AN149" s="1045"/>
      <c r="AO149" s="1045"/>
      <c r="AP149" s="1045"/>
      <c r="AQ149" s="1033"/>
      <c r="AR149" s="1042"/>
      <c r="AS149" s="1039"/>
      <c r="AT149" s="1042"/>
      <c r="AU149" s="1039"/>
      <c r="AV149" s="1042"/>
      <c r="AW149" s="1039"/>
      <c r="AX149" s="1045"/>
      <c r="AY149" s="1076"/>
    </row>
    <row r="150" spans="1:51" s="208" customFormat="1" ht="29.25" customHeight="1" thickBot="1">
      <c r="A150" s="1021"/>
      <c r="B150" s="1024"/>
      <c r="C150" s="1027"/>
      <c r="D150" s="142" t="s">
        <v>69</v>
      </c>
      <c r="E150" s="174">
        <v>95</v>
      </c>
      <c r="F150" s="174">
        <v>95</v>
      </c>
      <c r="G150" s="173">
        <v>95</v>
      </c>
      <c r="H150" s="173">
        <v>95</v>
      </c>
      <c r="I150" s="187"/>
      <c r="J150" s="187"/>
      <c r="K150" s="187"/>
      <c r="L150" s="187"/>
      <c r="M150" s="175"/>
      <c r="N150" s="175"/>
      <c r="O150" s="175"/>
      <c r="P150" s="175"/>
      <c r="Q150" s="175"/>
      <c r="R150" s="379"/>
      <c r="S150" s="969"/>
      <c r="T150" s="193">
        <v>0</v>
      </c>
      <c r="U150" s="175">
        <f t="shared" ref="U150:U151" si="18">+U146+U148</f>
        <v>12</v>
      </c>
      <c r="V150" s="194"/>
      <c r="W150" s="194"/>
      <c r="X150" s="194"/>
      <c r="Y150" s="194"/>
      <c r="Z150" s="175"/>
      <c r="AA150" s="175"/>
      <c r="AB150" s="175"/>
      <c r="AC150" s="175"/>
      <c r="AD150" s="175"/>
      <c r="AE150" s="175"/>
      <c r="AF150" s="969"/>
      <c r="AG150" s="1073"/>
      <c r="AH150" s="1033"/>
      <c r="AI150" s="1033"/>
      <c r="AJ150" s="1036"/>
      <c r="AK150" s="1033"/>
      <c r="AL150" s="1033"/>
      <c r="AM150" s="1033"/>
      <c r="AN150" s="1045"/>
      <c r="AO150" s="1045"/>
      <c r="AP150" s="1045"/>
      <c r="AQ150" s="1033"/>
      <c r="AR150" s="1042"/>
      <c r="AS150" s="1039"/>
      <c r="AT150" s="1042"/>
      <c r="AU150" s="1039"/>
      <c r="AV150" s="1042"/>
      <c r="AW150" s="1039"/>
      <c r="AX150" s="1045"/>
      <c r="AY150" s="1076"/>
    </row>
    <row r="151" spans="1:51" s="208" customFormat="1" ht="29.25" customHeight="1" thickBot="1">
      <c r="A151" s="1021"/>
      <c r="B151" s="1024"/>
      <c r="C151" s="1028"/>
      <c r="D151" s="295" t="s">
        <v>72</v>
      </c>
      <c r="E151" s="381">
        <v>15523286</v>
      </c>
      <c r="F151" s="381">
        <v>15523286</v>
      </c>
      <c r="G151" s="380">
        <v>15523286</v>
      </c>
      <c r="H151" s="380">
        <v>14800337</v>
      </c>
      <c r="I151" s="297"/>
      <c r="J151" s="297"/>
      <c r="K151" s="297"/>
      <c r="L151" s="297"/>
      <c r="M151" s="296"/>
      <c r="N151" s="296"/>
      <c r="O151" s="296"/>
      <c r="P151" s="296"/>
      <c r="Q151" s="296"/>
      <c r="R151" s="396"/>
      <c r="S151" s="970"/>
      <c r="T151" s="428">
        <v>660504</v>
      </c>
      <c r="U151" s="296">
        <f t="shared" si="18"/>
        <v>8880017</v>
      </c>
      <c r="V151" s="298"/>
      <c r="W151" s="298"/>
      <c r="X151" s="298"/>
      <c r="Y151" s="298"/>
      <c r="Z151" s="296"/>
      <c r="AA151" s="296"/>
      <c r="AB151" s="296"/>
      <c r="AC151" s="296"/>
      <c r="AD151" s="296"/>
      <c r="AE151" s="296"/>
      <c r="AF151" s="970"/>
      <c r="AG151" s="1074"/>
      <c r="AH151" s="1034"/>
      <c r="AI151" s="1034"/>
      <c r="AJ151" s="1037"/>
      <c r="AK151" s="1034"/>
      <c r="AL151" s="1034"/>
      <c r="AM151" s="1034"/>
      <c r="AN151" s="1046"/>
      <c r="AO151" s="1046"/>
      <c r="AP151" s="1046"/>
      <c r="AQ151" s="1034"/>
      <c r="AR151" s="1043"/>
      <c r="AS151" s="1040"/>
      <c r="AT151" s="1043"/>
      <c r="AU151" s="1040"/>
      <c r="AV151" s="1043"/>
      <c r="AW151" s="1040"/>
      <c r="AX151" s="1046"/>
      <c r="AY151" s="1076"/>
    </row>
    <row r="152" spans="1:51" s="208" customFormat="1" ht="29.25" customHeight="1" thickBot="1">
      <c r="A152" s="1021"/>
      <c r="B152" s="1024"/>
      <c r="C152" s="1026" t="s">
        <v>316</v>
      </c>
      <c r="D152" s="141" t="s">
        <v>67</v>
      </c>
      <c r="E152" s="410">
        <v>34</v>
      </c>
      <c r="F152" s="410">
        <v>34</v>
      </c>
      <c r="G152" s="411">
        <v>34</v>
      </c>
      <c r="H152" s="411">
        <v>34</v>
      </c>
      <c r="I152" s="96"/>
      <c r="J152" s="96"/>
      <c r="K152" s="96"/>
      <c r="L152" s="96"/>
      <c r="M152" s="96"/>
      <c r="N152" s="96"/>
      <c r="O152" s="96"/>
      <c r="P152" s="96"/>
      <c r="Q152" s="96"/>
      <c r="R152" s="378"/>
      <c r="S152" s="968"/>
      <c r="T152" s="189">
        <v>0</v>
      </c>
      <c r="U152" s="70">
        <f>+VLOOKUP(C152,'TERRI-FEB-FLORA'!$A$1:$D$19,2,0)</f>
        <v>7</v>
      </c>
      <c r="V152" s="70"/>
      <c r="W152" s="70"/>
      <c r="X152" s="70"/>
      <c r="Y152" s="70"/>
      <c r="Z152" s="70"/>
      <c r="AA152" s="70"/>
      <c r="AB152" s="70"/>
      <c r="AC152" s="70"/>
      <c r="AD152" s="70"/>
      <c r="AE152" s="70"/>
      <c r="AF152" s="968"/>
      <c r="AG152" s="1072" t="s">
        <v>316</v>
      </c>
      <c r="AH152" s="1032" t="s">
        <v>303</v>
      </c>
      <c r="AI152" s="1032" t="s">
        <v>303</v>
      </c>
      <c r="AJ152" s="1035" t="s">
        <v>443</v>
      </c>
      <c r="AK152" s="1032" t="s">
        <v>316</v>
      </c>
      <c r="AL152" s="1032" t="s">
        <v>303</v>
      </c>
      <c r="AM152" s="1032" t="s">
        <v>441</v>
      </c>
      <c r="AN152" s="1044">
        <v>376894.60490730946</v>
      </c>
      <c r="AO152" s="1044">
        <v>183453.26481399281</v>
      </c>
      <c r="AP152" s="1044">
        <v>193441.34009331666</v>
      </c>
      <c r="AQ152" s="1032" t="s">
        <v>303</v>
      </c>
      <c r="AR152" s="1041" t="s">
        <v>336</v>
      </c>
      <c r="AS152" s="1038">
        <v>376894.60490730946</v>
      </c>
      <c r="AT152" s="1041" t="s">
        <v>336</v>
      </c>
      <c r="AU152" s="1038">
        <v>376894.60490730946</v>
      </c>
      <c r="AV152" s="1041" t="s">
        <v>337</v>
      </c>
      <c r="AW152" s="1038">
        <f>+AU152</f>
        <v>376894.60490730946</v>
      </c>
      <c r="AX152" s="1044">
        <f>+AW152</f>
        <v>376894.60490730946</v>
      </c>
      <c r="AY152" s="1076"/>
    </row>
    <row r="153" spans="1:51" s="208" customFormat="1" ht="29.25" customHeight="1" thickBot="1">
      <c r="A153" s="1021"/>
      <c r="B153" s="1024"/>
      <c r="C153" s="1027"/>
      <c r="D153" s="142" t="s">
        <v>6</v>
      </c>
      <c r="E153" s="374">
        <v>4868634</v>
      </c>
      <c r="F153" s="374">
        <v>4868634</v>
      </c>
      <c r="G153" s="373">
        <v>4868634</v>
      </c>
      <c r="H153" s="373">
        <v>4612160</v>
      </c>
      <c r="I153" s="96"/>
      <c r="J153" s="96"/>
      <c r="K153" s="96"/>
      <c r="L153" s="96"/>
      <c r="M153" s="96"/>
      <c r="N153" s="96"/>
      <c r="O153" s="96"/>
      <c r="P153" s="96"/>
      <c r="Q153" s="96"/>
      <c r="R153" s="378"/>
      <c r="S153" s="969"/>
      <c r="T153" s="373">
        <v>0</v>
      </c>
      <c r="U153" s="70">
        <f>+VLOOKUP(C152,'TERRI-FEB-FLORA'!$A$1:$D$19,4,0)</f>
        <v>4136516</v>
      </c>
      <c r="V153" s="190"/>
      <c r="W153" s="190"/>
      <c r="X153" s="190"/>
      <c r="Y153" s="190"/>
      <c r="Z153" s="70"/>
      <c r="AA153" s="70"/>
      <c r="AB153" s="70"/>
      <c r="AC153" s="70"/>
      <c r="AD153" s="70"/>
      <c r="AE153" s="70"/>
      <c r="AF153" s="969"/>
      <c r="AG153" s="1073"/>
      <c r="AH153" s="1033"/>
      <c r="AI153" s="1033"/>
      <c r="AJ153" s="1036"/>
      <c r="AK153" s="1033"/>
      <c r="AL153" s="1033"/>
      <c r="AM153" s="1033"/>
      <c r="AN153" s="1045"/>
      <c r="AO153" s="1045"/>
      <c r="AP153" s="1045"/>
      <c r="AQ153" s="1033"/>
      <c r="AR153" s="1042"/>
      <c r="AS153" s="1039"/>
      <c r="AT153" s="1042"/>
      <c r="AU153" s="1039"/>
      <c r="AV153" s="1042"/>
      <c r="AW153" s="1039"/>
      <c r="AX153" s="1045"/>
      <c r="AY153" s="1076"/>
    </row>
    <row r="154" spans="1:51" s="208" customFormat="1" ht="29.25" customHeight="1" thickBot="1">
      <c r="A154" s="1021"/>
      <c r="B154" s="1024"/>
      <c r="C154" s="1027"/>
      <c r="D154" s="142" t="s">
        <v>68</v>
      </c>
      <c r="E154" s="146">
        <v>0</v>
      </c>
      <c r="F154" s="146">
        <v>0</v>
      </c>
      <c r="G154" s="145">
        <v>0</v>
      </c>
      <c r="H154" s="145">
        <v>0</v>
      </c>
      <c r="I154" s="172"/>
      <c r="J154" s="172"/>
      <c r="K154" s="172"/>
      <c r="L154" s="172"/>
      <c r="M154" s="96"/>
      <c r="N154" s="96"/>
      <c r="O154" s="96"/>
      <c r="P154" s="96"/>
      <c r="Q154" s="96"/>
      <c r="R154" s="378"/>
      <c r="S154" s="969"/>
      <c r="T154" s="191">
        <v>0</v>
      </c>
      <c r="U154" s="192">
        <v>0</v>
      </c>
      <c r="V154" s="192"/>
      <c r="W154" s="192"/>
      <c r="X154" s="192"/>
      <c r="Y154" s="192"/>
      <c r="Z154" s="192"/>
      <c r="AA154" s="192"/>
      <c r="AB154" s="192"/>
      <c r="AC154" s="192"/>
      <c r="AD154" s="192"/>
      <c r="AE154" s="192"/>
      <c r="AF154" s="969"/>
      <c r="AG154" s="1073"/>
      <c r="AH154" s="1033"/>
      <c r="AI154" s="1033"/>
      <c r="AJ154" s="1036"/>
      <c r="AK154" s="1033"/>
      <c r="AL154" s="1033"/>
      <c r="AM154" s="1033"/>
      <c r="AN154" s="1045"/>
      <c r="AO154" s="1045"/>
      <c r="AP154" s="1045"/>
      <c r="AQ154" s="1033"/>
      <c r="AR154" s="1042"/>
      <c r="AS154" s="1039"/>
      <c r="AT154" s="1042"/>
      <c r="AU154" s="1039"/>
      <c r="AV154" s="1042"/>
      <c r="AW154" s="1039"/>
      <c r="AX154" s="1045"/>
      <c r="AY154" s="1076"/>
    </row>
    <row r="155" spans="1:51" s="208" customFormat="1" ht="29.25" customHeight="1" thickBot="1">
      <c r="A155" s="1021"/>
      <c r="B155" s="1024"/>
      <c r="C155" s="1027"/>
      <c r="D155" s="142" t="s">
        <v>7</v>
      </c>
      <c r="E155" s="146">
        <v>846880</v>
      </c>
      <c r="F155" s="146">
        <v>846880</v>
      </c>
      <c r="G155" s="145">
        <v>846880</v>
      </c>
      <c r="H155" s="145">
        <v>846880</v>
      </c>
      <c r="I155" s="172"/>
      <c r="J155" s="172"/>
      <c r="K155" s="172"/>
      <c r="L155" s="172"/>
      <c r="M155" s="96"/>
      <c r="N155" s="96"/>
      <c r="O155" s="96"/>
      <c r="P155" s="96"/>
      <c r="Q155" s="96"/>
      <c r="R155" s="378"/>
      <c r="S155" s="969"/>
      <c r="T155" s="145">
        <v>310826</v>
      </c>
      <c r="U155" s="70">
        <f>+VLOOKUP(C152,'FLORA 2021'!$C$24:$G$43,5,0)</f>
        <v>841811</v>
      </c>
      <c r="V155" s="192"/>
      <c r="W155" s="192"/>
      <c r="X155" s="192"/>
      <c r="Y155" s="192"/>
      <c r="Z155" s="192"/>
      <c r="AA155" s="192"/>
      <c r="AB155" s="192"/>
      <c r="AC155" s="192"/>
      <c r="AD155" s="192"/>
      <c r="AE155" s="192"/>
      <c r="AF155" s="969"/>
      <c r="AG155" s="1073"/>
      <c r="AH155" s="1033"/>
      <c r="AI155" s="1033"/>
      <c r="AJ155" s="1036"/>
      <c r="AK155" s="1033"/>
      <c r="AL155" s="1033"/>
      <c r="AM155" s="1033"/>
      <c r="AN155" s="1045"/>
      <c r="AO155" s="1045"/>
      <c r="AP155" s="1045"/>
      <c r="AQ155" s="1033"/>
      <c r="AR155" s="1042"/>
      <c r="AS155" s="1039"/>
      <c r="AT155" s="1042"/>
      <c r="AU155" s="1039"/>
      <c r="AV155" s="1042"/>
      <c r="AW155" s="1039"/>
      <c r="AX155" s="1045"/>
      <c r="AY155" s="1076"/>
    </row>
    <row r="156" spans="1:51" s="208" customFormat="1" ht="29.25" customHeight="1" thickBot="1">
      <c r="A156" s="1021"/>
      <c r="B156" s="1024"/>
      <c r="C156" s="1027"/>
      <c r="D156" s="142" t="s">
        <v>69</v>
      </c>
      <c r="E156" s="174">
        <v>34</v>
      </c>
      <c r="F156" s="174">
        <v>34</v>
      </c>
      <c r="G156" s="173">
        <v>34</v>
      </c>
      <c r="H156" s="173">
        <v>34</v>
      </c>
      <c r="I156" s="187"/>
      <c r="J156" s="187"/>
      <c r="K156" s="187"/>
      <c r="L156" s="187"/>
      <c r="M156" s="175"/>
      <c r="N156" s="175"/>
      <c r="O156" s="175"/>
      <c r="P156" s="175"/>
      <c r="Q156" s="175"/>
      <c r="R156" s="379"/>
      <c r="S156" s="969"/>
      <c r="T156" s="193">
        <v>0</v>
      </c>
      <c r="U156" s="175">
        <f t="shared" ref="U156:U157" si="19">+U152+U154</f>
        <v>7</v>
      </c>
      <c r="V156" s="194"/>
      <c r="W156" s="194"/>
      <c r="X156" s="194"/>
      <c r="Y156" s="194"/>
      <c r="Z156" s="175"/>
      <c r="AA156" s="175"/>
      <c r="AB156" s="175"/>
      <c r="AC156" s="175"/>
      <c r="AD156" s="175"/>
      <c r="AE156" s="175"/>
      <c r="AF156" s="969"/>
      <c r="AG156" s="1073"/>
      <c r="AH156" s="1033"/>
      <c r="AI156" s="1033"/>
      <c r="AJ156" s="1036"/>
      <c r="AK156" s="1033"/>
      <c r="AL156" s="1033"/>
      <c r="AM156" s="1033"/>
      <c r="AN156" s="1045"/>
      <c r="AO156" s="1045"/>
      <c r="AP156" s="1045"/>
      <c r="AQ156" s="1033"/>
      <c r="AR156" s="1042"/>
      <c r="AS156" s="1039"/>
      <c r="AT156" s="1042"/>
      <c r="AU156" s="1039"/>
      <c r="AV156" s="1042"/>
      <c r="AW156" s="1039"/>
      <c r="AX156" s="1045"/>
      <c r="AY156" s="1076"/>
    </row>
    <row r="157" spans="1:51" s="208" customFormat="1" ht="29.25" customHeight="1" thickBot="1">
      <c r="A157" s="1021"/>
      <c r="B157" s="1024"/>
      <c r="C157" s="1028"/>
      <c r="D157" s="295" t="s">
        <v>72</v>
      </c>
      <c r="E157" s="381">
        <v>5715514</v>
      </c>
      <c r="F157" s="381">
        <v>5715514</v>
      </c>
      <c r="G157" s="380">
        <v>5715514</v>
      </c>
      <c r="H157" s="380">
        <v>5459040</v>
      </c>
      <c r="I157" s="297"/>
      <c r="J157" s="297"/>
      <c r="K157" s="297"/>
      <c r="L157" s="297"/>
      <c r="M157" s="296"/>
      <c r="N157" s="296"/>
      <c r="O157" s="296"/>
      <c r="P157" s="296"/>
      <c r="Q157" s="296"/>
      <c r="R157" s="396"/>
      <c r="S157" s="970"/>
      <c r="T157" s="428">
        <v>310826</v>
      </c>
      <c r="U157" s="296">
        <f t="shared" si="19"/>
        <v>4978327</v>
      </c>
      <c r="V157" s="298"/>
      <c r="W157" s="298"/>
      <c r="X157" s="298"/>
      <c r="Y157" s="298"/>
      <c r="Z157" s="296"/>
      <c r="AA157" s="296"/>
      <c r="AB157" s="296"/>
      <c r="AC157" s="296"/>
      <c r="AD157" s="296"/>
      <c r="AE157" s="296"/>
      <c r="AF157" s="970"/>
      <c r="AG157" s="1074"/>
      <c r="AH157" s="1034"/>
      <c r="AI157" s="1034"/>
      <c r="AJ157" s="1037"/>
      <c r="AK157" s="1034"/>
      <c r="AL157" s="1034"/>
      <c r="AM157" s="1034"/>
      <c r="AN157" s="1046"/>
      <c r="AO157" s="1046"/>
      <c r="AP157" s="1046"/>
      <c r="AQ157" s="1034"/>
      <c r="AR157" s="1043"/>
      <c r="AS157" s="1040"/>
      <c r="AT157" s="1043"/>
      <c r="AU157" s="1040"/>
      <c r="AV157" s="1043"/>
      <c r="AW157" s="1040"/>
      <c r="AX157" s="1046"/>
      <c r="AY157" s="1076"/>
    </row>
    <row r="158" spans="1:51" s="208" customFormat="1" ht="29.25" customHeight="1" thickBot="1">
      <c r="A158" s="1021"/>
      <c r="B158" s="1024"/>
      <c r="C158" s="1026" t="s">
        <v>317</v>
      </c>
      <c r="D158" s="141" t="s">
        <v>67</v>
      </c>
      <c r="E158" s="410">
        <v>108</v>
      </c>
      <c r="F158" s="410">
        <v>108</v>
      </c>
      <c r="G158" s="411">
        <v>108</v>
      </c>
      <c r="H158" s="411">
        <v>108</v>
      </c>
      <c r="I158" s="96"/>
      <c r="J158" s="96"/>
      <c r="K158" s="96"/>
      <c r="L158" s="96"/>
      <c r="M158" s="96"/>
      <c r="N158" s="96"/>
      <c r="O158" s="96"/>
      <c r="P158" s="96"/>
      <c r="Q158" s="96"/>
      <c r="R158" s="378"/>
      <c r="S158" s="968"/>
      <c r="T158" s="189">
        <v>0</v>
      </c>
      <c r="U158" s="70">
        <f>+VLOOKUP(C158,'TERRI-FEB-FLORA'!$A$1:$D$19,2,0)</f>
        <v>19</v>
      </c>
      <c r="V158" s="70"/>
      <c r="W158" s="70"/>
      <c r="X158" s="70"/>
      <c r="Y158" s="70"/>
      <c r="Z158" s="70"/>
      <c r="AA158" s="70"/>
      <c r="AB158" s="70"/>
      <c r="AC158" s="70"/>
      <c r="AD158" s="70"/>
      <c r="AE158" s="70"/>
      <c r="AF158" s="968"/>
      <c r="AG158" s="1072" t="s">
        <v>317</v>
      </c>
      <c r="AH158" s="1032" t="s">
        <v>303</v>
      </c>
      <c r="AI158" s="1032" t="s">
        <v>303</v>
      </c>
      <c r="AJ158" s="1035" t="s">
        <v>443</v>
      </c>
      <c r="AK158" s="1032" t="s">
        <v>317</v>
      </c>
      <c r="AL158" s="1032" t="s">
        <v>303</v>
      </c>
      <c r="AM158" s="1032" t="s">
        <v>441</v>
      </c>
      <c r="AN158" s="1044">
        <v>181169.79249708285</v>
      </c>
      <c r="AO158" s="1044">
        <v>87610.385289610276</v>
      </c>
      <c r="AP158" s="1044">
        <v>93559.407207472585</v>
      </c>
      <c r="AQ158" s="1032" t="s">
        <v>303</v>
      </c>
      <c r="AR158" s="1041" t="s">
        <v>336</v>
      </c>
      <c r="AS158" s="1038">
        <v>181169.79249708285</v>
      </c>
      <c r="AT158" s="1041" t="s">
        <v>336</v>
      </c>
      <c r="AU158" s="1038">
        <v>181169.79249708285</v>
      </c>
      <c r="AV158" s="1041" t="s">
        <v>337</v>
      </c>
      <c r="AW158" s="1038">
        <f>+AU158</f>
        <v>181169.79249708285</v>
      </c>
      <c r="AX158" s="1044">
        <f>+AW158</f>
        <v>181169.79249708285</v>
      </c>
      <c r="AY158" s="1076"/>
    </row>
    <row r="159" spans="1:51" s="208" customFormat="1" ht="29.25" customHeight="1" thickBot="1">
      <c r="A159" s="1021"/>
      <c r="B159" s="1024"/>
      <c r="C159" s="1027"/>
      <c r="D159" s="142" t="s">
        <v>6</v>
      </c>
      <c r="E159" s="374">
        <v>15651516</v>
      </c>
      <c r="F159" s="374">
        <v>15651516</v>
      </c>
      <c r="G159" s="373">
        <v>15651516</v>
      </c>
      <c r="H159" s="373">
        <v>14827010</v>
      </c>
      <c r="I159" s="96"/>
      <c r="J159" s="96"/>
      <c r="K159" s="96"/>
      <c r="L159" s="96"/>
      <c r="M159" s="96"/>
      <c r="N159" s="96"/>
      <c r="O159" s="96"/>
      <c r="P159" s="96"/>
      <c r="Q159" s="96"/>
      <c r="R159" s="378"/>
      <c r="S159" s="969"/>
      <c r="T159" s="373">
        <v>0</v>
      </c>
      <c r="U159" s="70">
        <f>+VLOOKUP(C158,'TERRI-FEB-FLORA'!$A$1:$D$19,4,0)</f>
        <v>11227685</v>
      </c>
      <c r="V159" s="190"/>
      <c r="W159" s="190"/>
      <c r="X159" s="190"/>
      <c r="Y159" s="190"/>
      <c r="Z159" s="70"/>
      <c r="AA159" s="70"/>
      <c r="AB159" s="70"/>
      <c r="AC159" s="70"/>
      <c r="AD159" s="70"/>
      <c r="AE159" s="70"/>
      <c r="AF159" s="969"/>
      <c r="AG159" s="1073"/>
      <c r="AH159" s="1033"/>
      <c r="AI159" s="1033"/>
      <c r="AJ159" s="1036"/>
      <c r="AK159" s="1033"/>
      <c r="AL159" s="1033"/>
      <c r="AM159" s="1033"/>
      <c r="AN159" s="1045"/>
      <c r="AO159" s="1045"/>
      <c r="AP159" s="1045"/>
      <c r="AQ159" s="1033"/>
      <c r="AR159" s="1042"/>
      <c r="AS159" s="1039"/>
      <c r="AT159" s="1042"/>
      <c r="AU159" s="1039"/>
      <c r="AV159" s="1042"/>
      <c r="AW159" s="1039"/>
      <c r="AX159" s="1045"/>
      <c r="AY159" s="1076"/>
    </row>
    <row r="160" spans="1:51" s="208" customFormat="1" ht="29.25" customHeight="1" thickBot="1">
      <c r="A160" s="1021"/>
      <c r="B160" s="1024"/>
      <c r="C160" s="1027"/>
      <c r="D160" s="142" t="s">
        <v>68</v>
      </c>
      <c r="E160" s="146">
        <v>0</v>
      </c>
      <c r="F160" s="146">
        <v>0</v>
      </c>
      <c r="G160" s="145">
        <v>0</v>
      </c>
      <c r="H160" s="145">
        <v>0</v>
      </c>
      <c r="I160" s="172"/>
      <c r="J160" s="172"/>
      <c r="K160" s="172"/>
      <c r="L160" s="172"/>
      <c r="M160" s="96"/>
      <c r="N160" s="96"/>
      <c r="O160" s="96"/>
      <c r="P160" s="96"/>
      <c r="Q160" s="96"/>
      <c r="R160" s="378"/>
      <c r="S160" s="969"/>
      <c r="T160" s="191">
        <v>0</v>
      </c>
      <c r="U160" s="192">
        <v>0</v>
      </c>
      <c r="V160" s="192"/>
      <c r="W160" s="192"/>
      <c r="X160" s="192"/>
      <c r="Y160" s="192"/>
      <c r="Z160" s="192"/>
      <c r="AA160" s="192"/>
      <c r="AB160" s="192"/>
      <c r="AC160" s="192"/>
      <c r="AD160" s="192"/>
      <c r="AE160" s="192"/>
      <c r="AF160" s="969"/>
      <c r="AG160" s="1073"/>
      <c r="AH160" s="1033"/>
      <c r="AI160" s="1033"/>
      <c r="AJ160" s="1036"/>
      <c r="AK160" s="1033"/>
      <c r="AL160" s="1033"/>
      <c r="AM160" s="1033"/>
      <c r="AN160" s="1045"/>
      <c r="AO160" s="1045"/>
      <c r="AP160" s="1045"/>
      <c r="AQ160" s="1033"/>
      <c r="AR160" s="1042"/>
      <c r="AS160" s="1039"/>
      <c r="AT160" s="1042"/>
      <c r="AU160" s="1039"/>
      <c r="AV160" s="1042"/>
      <c r="AW160" s="1039"/>
      <c r="AX160" s="1045"/>
      <c r="AY160" s="1076"/>
    </row>
    <row r="161" spans="1:51" s="208" customFormat="1" ht="29.25" customHeight="1" thickBot="1">
      <c r="A161" s="1021"/>
      <c r="B161" s="1024"/>
      <c r="C161" s="1027"/>
      <c r="D161" s="142" t="s">
        <v>7</v>
      </c>
      <c r="E161" s="146">
        <v>2884684</v>
      </c>
      <c r="F161" s="146">
        <v>2884684</v>
      </c>
      <c r="G161" s="145">
        <v>2884684</v>
      </c>
      <c r="H161" s="145">
        <v>2884684</v>
      </c>
      <c r="I161" s="172"/>
      <c r="J161" s="172"/>
      <c r="K161" s="172"/>
      <c r="L161" s="172"/>
      <c r="M161" s="96"/>
      <c r="N161" s="96"/>
      <c r="O161" s="96"/>
      <c r="P161" s="96"/>
      <c r="Q161" s="96"/>
      <c r="R161" s="378"/>
      <c r="S161" s="969"/>
      <c r="T161" s="145">
        <v>1058750</v>
      </c>
      <c r="U161" s="70">
        <f>+VLOOKUP(C158,'FLORA 2021'!$C$24:$G$43,5,0)</f>
        <v>2867418</v>
      </c>
      <c r="V161" s="192"/>
      <c r="W161" s="192"/>
      <c r="X161" s="192"/>
      <c r="Y161" s="192"/>
      <c r="Z161" s="192"/>
      <c r="AA161" s="192"/>
      <c r="AB161" s="192"/>
      <c r="AC161" s="192"/>
      <c r="AD161" s="192"/>
      <c r="AE161" s="192"/>
      <c r="AF161" s="969"/>
      <c r="AG161" s="1073"/>
      <c r="AH161" s="1033"/>
      <c r="AI161" s="1033"/>
      <c r="AJ161" s="1036"/>
      <c r="AK161" s="1033"/>
      <c r="AL161" s="1033"/>
      <c r="AM161" s="1033"/>
      <c r="AN161" s="1045"/>
      <c r="AO161" s="1045"/>
      <c r="AP161" s="1045"/>
      <c r="AQ161" s="1033"/>
      <c r="AR161" s="1042"/>
      <c r="AS161" s="1039"/>
      <c r="AT161" s="1042"/>
      <c r="AU161" s="1039"/>
      <c r="AV161" s="1042"/>
      <c r="AW161" s="1039"/>
      <c r="AX161" s="1045"/>
      <c r="AY161" s="1076"/>
    </row>
    <row r="162" spans="1:51" s="208" customFormat="1" ht="29.25" customHeight="1" thickBot="1">
      <c r="A162" s="1021"/>
      <c r="B162" s="1024"/>
      <c r="C162" s="1027"/>
      <c r="D162" s="142" t="s">
        <v>69</v>
      </c>
      <c r="E162" s="174">
        <v>108</v>
      </c>
      <c r="F162" s="174">
        <v>108</v>
      </c>
      <c r="G162" s="173">
        <v>108</v>
      </c>
      <c r="H162" s="173">
        <v>108</v>
      </c>
      <c r="I162" s="187"/>
      <c r="J162" s="187"/>
      <c r="K162" s="187"/>
      <c r="L162" s="187"/>
      <c r="M162" s="175"/>
      <c r="N162" s="175"/>
      <c r="O162" s="175"/>
      <c r="P162" s="175"/>
      <c r="Q162" s="175"/>
      <c r="R162" s="379"/>
      <c r="S162" s="969"/>
      <c r="T162" s="193">
        <v>0</v>
      </c>
      <c r="U162" s="175">
        <f t="shared" ref="U162:U163" si="20">+U158+U160</f>
        <v>19</v>
      </c>
      <c r="V162" s="194"/>
      <c r="W162" s="194"/>
      <c r="X162" s="194"/>
      <c r="Y162" s="194"/>
      <c r="Z162" s="175"/>
      <c r="AA162" s="175"/>
      <c r="AB162" s="175"/>
      <c r="AC162" s="175"/>
      <c r="AD162" s="175"/>
      <c r="AE162" s="175"/>
      <c r="AF162" s="969"/>
      <c r="AG162" s="1073"/>
      <c r="AH162" s="1033"/>
      <c r="AI162" s="1033"/>
      <c r="AJ162" s="1036"/>
      <c r="AK162" s="1033"/>
      <c r="AL162" s="1033"/>
      <c r="AM162" s="1033"/>
      <c r="AN162" s="1045"/>
      <c r="AO162" s="1045"/>
      <c r="AP162" s="1045"/>
      <c r="AQ162" s="1033"/>
      <c r="AR162" s="1042"/>
      <c r="AS162" s="1039"/>
      <c r="AT162" s="1042"/>
      <c r="AU162" s="1039"/>
      <c r="AV162" s="1042"/>
      <c r="AW162" s="1039"/>
      <c r="AX162" s="1045"/>
      <c r="AY162" s="1076"/>
    </row>
    <row r="163" spans="1:51" s="208" customFormat="1" ht="29.25" customHeight="1" thickBot="1">
      <c r="A163" s="1021"/>
      <c r="B163" s="1024"/>
      <c r="C163" s="1028"/>
      <c r="D163" s="295" t="s">
        <v>72</v>
      </c>
      <c r="E163" s="381">
        <v>18536200</v>
      </c>
      <c r="F163" s="381">
        <v>18536200</v>
      </c>
      <c r="G163" s="380">
        <v>18536200</v>
      </c>
      <c r="H163" s="380">
        <v>17711694</v>
      </c>
      <c r="I163" s="297"/>
      <c r="J163" s="297"/>
      <c r="K163" s="297"/>
      <c r="L163" s="297"/>
      <c r="M163" s="296"/>
      <c r="N163" s="296"/>
      <c r="O163" s="296"/>
      <c r="P163" s="296"/>
      <c r="Q163" s="296"/>
      <c r="R163" s="396"/>
      <c r="S163" s="970"/>
      <c r="T163" s="428">
        <v>1058750</v>
      </c>
      <c r="U163" s="296">
        <f t="shared" si="20"/>
        <v>14095103</v>
      </c>
      <c r="V163" s="298"/>
      <c r="W163" s="298"/>
      <c r="X163" s="298"/>
      <c r="Y163" s="298"/>
      <c r="Z163" s="296"/>
      <c r="AA163" s="296"/>
      <c r="AB163" s="296"/>
      <c r="AC163" s="296"/>
      <c r="AD163" s="296"/>
      <c r="AE163" s="296"/>
      <c r="AF163" s="970"/>
      <c r="AG163" s="1074"/>
      <c r="AH163" s="1034"/>
      <c r="AI163" s="1034"/>
      <c r="AJ163" s="1037"/>
      <c r="AK163" s="1034"/>
      <c r="AL163" s="1034"/>
      <c r="AM163" s="1034"/>
      <c r="AN163" s="1046"/>
      <c r="AO163" s="1046"/>
      <c r="AP163" s="1046"/>
      <c r="AQ163" s="1034"/>
      <c r="AR163" s="1043"/>
      <c r="AS163" s="1040"/>
      <c r="AT163" s="1043"/>
      <c r="AU163" s="1040"/>
      <c r="AV163" s="1043"/>
      <c r="AW163" s="1040"/>
      <c r="AX163" s="1046"/>
      <c r="AY163" s="1076"/>
    </row>
    <row r="164" spans="1:51" s="208" customFormat="1" ht="29.25" customHeight="1" thickBot="1">
      <c r="A164" s="1021"/>
      <c r="B164" s="1024"/>
      <c r="C164" s="1026" t="s">
        <v>318</v>
      </c>
      <c r="D164" s="141" t="s">
        <v>67</v>
      </c>
      <c r="E164" s="410">
        <v>119</v>
      </c>
      <c r="F164" s="410">
        <v>119</v>
      </c>
      <c r="G164" s="411">
        <v>119</v>
      </c>
      <c r="H164" s="411">
        <v>119</v>
      </c>
      <c r="I164" s="96"/>
      <c r="J164" s="96"/>
      <c r="K164" s="96"/>
      <c r="L164" s="96"/>
      <c r="M164" s="96"/>
      <c r="N164" s="96"/>
      <c r="O164" s="96"/>
      <c r="P164" s="96"/>
      <c r="Q164" s="96"/>
      <c r="R164" s="378"/>
      <c r="S164" s="968"/>
      <c r="T164" s="189">
        <v>0</v>
      </c>
      <c r="U164" s="70">
        <f>+VLOOKUP(C164,'TERRI-FEB-FLORA'!$A$1:$D$19,2,0)</f>
        <v>16</v>
      </c>
      <c r="V164" s="70"/>
      <c r="W164" s="70"/>
      <c r="X164" s="70"/>
      <c r="Y164" s="70"/>
      <c r="Z164" s="70"/>
      <c r="AA164" s="70"/>
      <c r="AB164" s="70"/>
      <c r="AC164" s="70"/>
      <c r="AD164" s="70"/>
      <c r="AE164" s="70"/>
      <c r="AF164" s="968"/>
      <c r="AG164" s="1072" t="s">
        <v>318</v>
      </c>
      <c r="AH164" s="1032" t="s">
        <v>303</v>
      </c>
      <c r="AI164" s="1032" t="s">
        <v>303</v>
      </c>
      <c r="AJ164" s="1035" t="s">
        <v>443</v>
      </c>
      <c r="AK164" s="1032" t="s">
        <v>318</v>
      </c>
      <c r="AL164" s="1032" t="s">
        <v>303</v>
      </c>
      <c r="AM164" s="1032" t="s">
        <v>441</v>
      </c>
      <c r="AN164" s="1044">
        <v>735605.84232113999</v>
      </c>
      <c r="AO164" s="1044">
        <v>354353.54671357124</v>
      </c>
      <c r="AP164" s="1044">
        <v>381252.29560756875</v>
      </c>
      <c r="AQ164" s="1032" t="s">
        <v>303</v>
      </c>
      <c r="AR164" s="1041" t="s">
        <v>336</v>
      </c>
      <c r="AS164" s="1038">
        <v>735605.84232113999</v>
      </c>
      <c r="AT164" s="1041" t="s">
        <v>336</v>
      </c>
      <c r="AU164" s="1038">
        <v>735605.84232113999</v>
      </c>
      <c r="AV164" s="1041" t="s">
        <v>337</v>
      </c>
      <c r="AW164" s="1038">
        <f>+AU164</f>
        <v>735605.84232113999</v>
      </c>
      <c r="AX164" s="1044">
        <f>+AW164</f>
        <v>735605.84232113999</v>
      </c>
      <c r="AY164" s="1076"/>
    </row>
    <row r="165" spans="1:51" s="208" customFormat="1" ht="29.25" customHeight="1" thickBot="1">
      <c r="A165" s="1021"/>
      <c r="B165" s="1024"/>
      <c r="C165" s="1027"/>
      <c r="D165" s="142" t="s">
        <v>6</v>
      </c>
      <c r="E165" s="374">
        <v>17252610</v>
      </c>
      <c r="F165" s="374">
        <v>17252610</v>
      </c>
      <c r="G165" s="373">
        <v>17252610</v>
      </c>
      <c r="H165" s="373">
        <v>16343760</v>
      </c>
      <c r="I165" s="96"/>
      <c r="J165" s="96"/>
      <c r="K165" s="96"/>
      <c r="L165" s="96"/>
      <c r="M165" s="96"/>
      <c r="N165" s="96"/>
      <c r="O165" s="96"/>
      <c r="P165" s="96"/>
      <c r="Q165" s="96"/>
      <c r="R165" s="378"/>
      <c r="S165" s="969"/>
      <c r="T165" s="373">
        <v>0</v>
      </c>
      <c r="U165" s="70">
        <f>+VLOOKUP(C164,'TERRI-FEB-FLORA'!$A$1:$D$19,4,0)</f>
        <v>9454893</v>
      </c>
      <c r="V165" s="190"/>
      <c r="W165" s="190"/>
      <c r="X165" s="190"/>
      <c r="Y165" s="190"/>
      <c r="Z165" s="70"/>
      <c r="AA165" s="70"/>
      <c r="AB165" s="70"/>
      <c r="AC165" s="70"/>
      <c r="AD165" s="70"/>
      <c r="AE165" s="70"/>
      <c r="AF165" s="969"/>
      <c r="AG165" s="1073"/>
      <c r="AH165" s="1033"/>
      <c r="AI165" s="1033"/>
      <c r="AJ165" s="1036"/>
      <c r="AK165" s="1033"/>
      <c r="AL165" s="1033"/>
      <c r="AM165" s="1033"/>
      <c r="AN165" s="1045"/>
      <c r="AO165" s="1045"/>
      <c r="AP165" s="1045"/>
      <c r="AQ165" s="1033"/>
      <c r="AR165" s="1042"/>
      <c r="AS165" s="1039"/>
      <c r="AT165" s="1042"/>
      <c r="AU165" s="1039"/>
      <c r="AV165" s="1042"/>
      <c r="AW165" s="1039"/>
      <c r="AX165" s="1045"/>
      <c r="AY165" s="1076"/>
    </row>
    <row r="166" spans="1:51" s="208" customFormat="1" ht="29.25" customHeight="1" thickBot="1">
      <c r="A166" s="1021"/>
      <c r="B166" s="1024"/>
      <c r="C166" s="1027"/>
      <c r="D166" s="142" t="s">
        <v>68</v>
      </c>
      <c r="E166" s="146">
        <v>0</v>
      </c>
      <c r="F166" s="146">
        <v>0</v>
      </c>
      <c r="G166" s="145">
        <v>0</v>
      </c>
      <c r="H166" s="145">
        <v>0</v>
      </c>
      <c r="I166" s="172"/>
      <c r="J166" s="172"/>
      <c r="K166" s="172"/>
      <c r="L166" s="172"/>
      <c r="M166" s="96"/>
      <c r="N166" s="96"/>
      <c r="O166" s="96"/>
      <c r="P166" s="96"/>
      <c r="Q166" s="96"/>
      <c r="R166" s="378"/>
      <c r="S166" s="969"/>
      <c r="T166" s="191">
        <v>0</v>
      </c>
      <c r="U166" s="192">
        <v>0</v>
      </c>
      <c r="V166" s="192"/>
      <c r="W166" s="192"/>
      <c r="X166" s="192"/>
      <c r="Y166" s="192"/>
      <c r="Z166" s="192"/>
      <c r="AA166" s="192"/>
      <c r="AB166" s="192"/>
      <c r="AC166" s="192"/>
      <c r="AD166" s="192"/>
      <c r="AE166" s="192"/>
      <c r="AF166" s="969"/>
      <c r="AG166" s="1073"/>
      <c r="AH166" s="1033"/>
      <c r="AI166" s="1033"/>
      <c r="AJ166" s="1036"/>
      <c r="AK166" s="1033"/>
      <c r="AL166" s="1033"/>
      <c r="AM166" s="1033"/>
      <c r="AN166" s="1045"/>
      <c r="AO166" s="1045"/>
      <c r="AP166" s="1045"/>
      <c r="AQ166" s="1033"/>
      <c r="AR166" s="1042"/>
      <c r="AS166" s="1039"/>
      <c r="AT166" s="1042"/>
      <c r="AU166" s="1039"/>
      <c r="AV166" s="1042"/>
      <c r="AW166" s="1039"/>
      <c r="AX166" s="1045"/>
      <c r="AY166" s="1076"/>
    </row>
    <row r="167" spans="1:51" s="208" customFormat="1" ht="29.25" customHeight="1" thickBot="1">
      <c r="A167" s="1021"/>
      <c r="B167" s="1024"/>
      <c r="C167" s="1027"/>
      <c r="D167" s="142" t="s">
        <v>7</v>
      </c>
      <c r="E167" s="146">
        <v>2355384</v>
      </c>
      <c r="F167" s="146">
        <v>2355384</v>
      </c>
      <c r="G167" s="145">
        <v>2355384</v>
      </c>
      <c r="H167" s="145">
        <v>2355384</v>
      </c>
      <c r="I167" s="172"/>
      <c r="J167" s="172"/>
      <c r="K167" s="172"/>
      <c r="L167" s="172"/>
      <c r="M167" s="96"/>
      <c r="N167" s="96"/>
      <c r="O167" s="96"/>
      <c r="P167" s="96"/>
      <c r="Q167" s="96"/>
      <c r="R167" s="378"/>
      <c r="S167" s="969"/>
      <c r="T167" s="145">
        <v>864484</v>
      </c>
      <c r="U167" s="70">
        <f>+VLOOKUP(C164,'FLORA 2021'!$C$24:$G$43,5,0)</f>
        <v>2341286</v>
      </c>
      <c r="V167" s="192"/>
      <c r="W167" s="192"/>
      <c r="X167" s="192"/>
      <c r="Y167" s="192"/>
      <c r="Z167" s="192"/>
      <c r="AA167" s="192"/>
      <c r="AB167" s="192"/>
      <c r="AC167" s="192"/>
      <c r="AD167" s="192"/>
      <c r="AE167" s="192"/>
      <c r="AF167" s="969"/>
      <c r="AG167" s="1073"/>
      <c r="AH167" s="1033"/>
      <c r="AI167" s="1033"/>
      <c r="AJ167" s="1036"/>
      <c r="AK167" s="1033"/>
      <c r="AL167" s="1033"/>
      <c r="AM167" s="1033"/>
      <c r="AN167" s="1045"/>
      <c r="AO167" s="1045"/>
      <c r="AP167" s="1045"/>
      <c r="AQ167" s="1033"/>
      <c r="AR167" s="1042"/>
      <c r="AS167" s="1039"/>
      <c r="AT167" s="1042"/>
      <c r="AU167" s="1039"/>
      <c r="AV167" s="1042"/>
      <c r="AW167" s="1039"/>
      <c r="AX167" s="1045"/>
      <c r="AY167" s="1076"/>
    </row>
    <row r="168" spans="1:51" s="208" customFormat="1" ht="29.25" customHeight="1" thickBot="1">
      <c r="A168" s="1021"/>
      <c r="B168" s="1024"/>
      <c r="C168" s="1027"/>
      <c r="D168" s="142" t="s">
        <v>69</v>
      </c>
      <c r="E168" s="174">
        <v>119</v>
      </c>
      <c r="F168" s="174">
        <v>119</v>
      </c>
      <c r="G168" s="173">
        <v>119</v>
      </c>
      <c r="H168" s="173">
        <v>119</v>
      </c>
      <c r="I168" s="187"/>
      <c r="J168" s="187"/>
      <c r="K168" s="187"/>
      <c r="L168" s="187"/>
      <c r="M168" s="175"/>
      <c r="N168" s="175"/>
      <c r="O168" s="175"/>
      <c r="P168" s="175"/>
      <c r="Q168" s="175"/>
      <c r="R168" s="379"/>
      <c r="S168" s="969"/>
      <c r="T168" s="193">
        <v>0</v>
      </c>
      <c r="U168" s="175">
        <f t="shared" ref="U168:U169" si="21">+U164+U166</f>
        <v>16</v>
      </c>
      <c r="V168" s="194"/>
      <c r="W168" s="194"/>
      <c r="X168" s="194"/>
      <c r="Y168" s="194"/>
      <c r="Z168" s="175"/>
      <c r="AA168" s="175"/>
      <c r="AB168" s="175"/>
      <c r="AC168" s="175"/>
      <c r="AD168" s="175"/>
      <c r="AE168" s="175"/>
      <c r="AF168" s="969"/>
      <c r="AG168" s="1073"/>
      <c r="AH168" s="1033"/>
      <c r="AI168" s="1033"/>
      <c r="AJ168" s="1036"/>
      <c r="AK168" s="1033"/>
      <c r="AL168" s="1033"/>
      <c r="AM168" s="1033"/>
      <c r="AN168" s="1045"/>
      <c r="AO168" s="1045"/>
      <c r="AP168" s="1045"/>
      <c r="AQ168" s="1033"/>
      <c r="AR168" s="1042"/>
      <c r="AS168" s="1039"/>
      <c r="AT168" s="1042"/>
      <c r="AU168" s="1039"/>
      <c r="AV168" s="1042"/>
      <c r="AW168" s="1039"/>
      <c r="AX168" s="1045"/>
      <c r="AY168" s="1076"/>
    </row>
    <row r="169" spans="1:51" s="208" customFormat="1" ht="29.25" customHeight="1" thickBot="1">
      <c r="A169" s="1021"/>
      <c r="B169" s="1024"/>
      <c r="C169" s="1028"/>
      <c r="D169" s="295" t="s">
        <v>72</v>
      </c>
      <c r="E169" s="381">
        <v>19607994</v>
      </c>
      <c r="F169" s="381">
        <v>19607994</v>
      </c>
      <c r="G169" s="380">
        <v>19607994</v>
      </c>
      <c r="H169" s="380">
        <v>18699144</v>
      </c>
      <c r="I169" s="297"/>
      <c r="J169" s="297"/>
      <c r="K169" s="297"/>
      <c r="L169" s="297"/>
      <c r="M169" s="296"/>
      <c r="N169" s="296"/>
      <c r="O169" s="296"/>
      <c r="P169" s="296"/>
      <c r="Q169" s="296"/>
      <c r="R169" s="396"/>
      <c r="S169" s="970"/>
      <c r="T169" s="428">
        <v>864484</v>
      </c>
      <c r="U169" s="296">
        <f t="shared" si="21"/>
        <v>11796179</v>
      </c>
      <c r="V169" s="298"/>
      <c r="W169" s="298"/>
      <c r="X169" s="298"/>
      <c r="Y169" s="298"/>
      <c r="Z169" s="296"/>
      <c r="AA169" s="296"/>
      <c r="AB169" s="296"/>
      <c r="AC169" s="296"/>
      <c r="AD169" s="296"/>
      <c r="AE169" s="296"/>
      <c r="AF169" s="970"/>
      <c r="AG169" s="1074"/>
      <c r="AH169" s="1034"/>
      <c r="AI169" s="1034"/>
      <c r="AJ169" s="1037"/>
      <c r="AK169" s="1034"/>
      <c r="AL169" s="1034"/>
      <c r="AM169" s="1034"/>
      <c r="AN169" s="1046"/>
      <c r="AO169" s="1046"/>
      <c r="AP169" s="1046"/>
      <c r="AQ169" s="1034"/>
      <c r="AR169" s="1043"/>
      <c r="AS169" s="1040"/>
      <c r="AT169" s="1043"/>
      <c r="AU169" s="1040"/>
      <c r="AV169" s="1043"/>
      <c r="AW169" s="1040"/>
      <c r="AX169" s="1046"/>
      <c r="AY169" s="1076"/>
    </row>
    <row r="170" spans="1:51" s="208" customFormat="1" ht="29.25" customHeight="1" thickBot="1">
      <c r="A170" s="1021"/>
      <c r="B170" s="1024"/>
      <c r="C170" s="1026" t="s">
        <v>319</v>
      </c>
      <c r="D170" s="141" t="s">
        <v>67</v>
      </c>
      <c r="E170" s="410">
        <v>299</v>
      </c>
      <c r="F170" s="410">
        <v>299</v>
      </c>
      <c r="G170" s="411">
        <v>299</v>
      </c>
      <c r="H170" s="411">
        <v>299</v>
      </c>
      <c r="I170" s="96"/>
      <c r="J170" s="96"/>
      <c r="K170" s="96"/>
      <c r="L170" s="96"/>
      <c r="M170" s="96"/>
      <c r="N170" s="96"/>
      <c r="O170" s="96"/>
      <c r="P170" s="96"/>
      <c r="Q170" s="96"/>
      <c r="R170" s="378"/>
      <c r="S170" s="968"/>
      <c r="T170" s="189">
        <v>0</v>
      </c>
      <c r="U170" s="70">
        <f>+VLOOKUP(C170,'TERRI-FEB-FLORA'!$A$1:$D$19,2,0)</f>
        <v>44</v>
      </c>
      <c r="V170" s="70"/>
      <c r="W170" s="70"/>
      <c r="X170" s="70"/>
      <c r="Y170" s="70"/>
      <c r="Z170" s="70"/>
      <c r="AA170" s="70"/>
      <c r="AB170" s="70"/>
      <c r="AC170" s="70"/>
      <c r="AD170" s="70"/>
      <c r="AE170" s="70"/>
      <c r="AF170" s="968"/>
      <c r="AG170" s="1072" t="s">
        <v>319</v>
      </c>
      <c r="AH170" s="1032" t="s">
        <v>303</v>
      </c>
      <c r="AI170" s="1032" t="s">
        <v>303</v>
      </c>
      <c r="AJ170" s="1035" t="s">
        <v>443</v>
      </c>
      <c r="AK170" s="1032" t="s">
        <v>319</v>
      </c>
      <c r="AL170" s="1032" t="s">
        <v>303</v>
      </c>
      <c r="AM170" s="1032" t="s">
        <v>441</v>
      </c>
      <c r="AN170" s="1044">
        <v>1080200.266051336</v>
      </c>
      <c r="AO170" s="1044">
        <v>517025.31746095064</v>
      </c>
      <c r="AP170" s="1044">
        <v>563174.94859038526</v>
      </c>
      <c r="AQ170" s="1032" t="s">
        <v>303</v>
      </c>
      <c r="AR170" s="1041" t="s">
        <v>336</v>
      </c>
      <c r="AS170" s="1038">
        <v>1080200.266051336</v>
      </c>
      <c r="AT170" s="1041" t="s">
        <v>336</v>
      </c>
      <c r="AU170" s="1038">
        <v>1080200.266051336</v>
      </c>
      <c r="AV170" s="1041" t="s">
        <v>337</v>
      </c>
      <c r="AW170" s="1038">
        <f>+AU170</f>
        <v>1080200.266051336</v>
      </c>
      <c r="AX170" s="1044">
        <f>+AW170</f>
        <v>1080200.266051336</v>
      </c>
      <c r="AY170" s="1076"/>
    </row>
    <row r="171" spans="1:51" s="208" customFormat="1" ht="29.25" customHeight="1" thickBot="1">
      <c r="A171" s="1021"/>
      <c r="B171" s="1024"/>
      <c r="C171" s="1027"/>
      <c r="D171" s="142" t="s">
        <v>6</v>
      </c>
      <c r="E171" s="374">
        <v>43327578</v>
      </c>
      <c r="F171" s="374">
        <v>43327578</v>
      </c>
      <c r="G171" s="373">
        <v>43327578</v>
      </c>
      <c r="H171" s="373">
        <v>41045125</v>
      </c>
      <c r="I171" s="96"/>
      <c r="J171" s="96"/>
      <c r="K171" s="96"/>
      <c r="L171" s="96"/>
      <c r="M171" s="96"/>
      <c r="N171" s="96"/>
      <c r="O171" s="96"/>
      <c r="P171" s="96"/>
      <c r="Q171" s="96"/>
      <c r="R171" s="378"/>
      <c r="S171" s="969"/>
      <c r="T171" s="373">
        <v>0</v>
      </c>
      <c r="U171" s="70">
        <f>+VLOOKUP(C170,'TERRI-FEB-FLORA'!$A$1:$D$19,4,0)</f>
        <v>26000956</v>
      </c>
      <c r="V171" s="190"/>
      <c r="W171" s="190"/>
      <c r="X171" s="190"/>
      <c r="Y171" s="190"/>
      <c r="Z171" s="70"/>
      <c r="AA171" s="70"/>
      <c r="AB171" s="70"/>
      <c r="AC171" s="70"/>
      <c r="AD171" s="70"/>
      <c r="AE171" s="70"/>
      <c r="AF171" s="969"/>
      <c r="AG171" s="1073"/>
      <c r="AH171" s="1033"/>
      <c r="AI171" s="1033"/>
      <c r="AJ171" s="1036"/>
      <c r="AK171" s="1033"/>
      <c r="AL171" s="1033"/>
      <c r="AM171" s="1033"/>
      <c r="AN171" s="1045"/>
      <c r="AO171" s="1045"/>
      <c r="AP171" s="1045"/>
      <c r="AQ171" s="1033"/>
      <c r="AR171" s="1042"/>
      <c r="AS171" s="1039"/>
      <c r="AT171" s="1042"/>
      <c r="AU171" s="1039"/>
      <c r="AV171" s="1042"/>
      <c r="AW171" s="1039"/>
      <c r="AX171" s="1045"/>
      <c r="AY171" s="1076"/>
    </row>
    <row r="172" spans="1:51" s="208" customFormat="1" ht="29.25" customHeight="1" thickBot="1">
      <c r="A172" s="1021"/>
      <c r="B172" s="1024"/>
      <c r="C172" s="1027"/>
      <c r="D172" s="142" t="s">
        <v>68</v>
      </c>
      <c r="E172" s="146">
        <v>0</v>
      </c>
      <c r="F172" s="146">
        <v>0</v>
      </c>
      <c r="G172" s="145">
        <v>0</v>
      </c>
      <c r="H172" s="145">
        <v>0</v>
      </c>
      <c r="I172" s="172"/>
      <c r="J172" s="172"/>
      <c r="K172" s="172"/>
      <c r="L172" s="172"/>
      <c r="M172" s="96"/>
      <c r="N172" s="96"/>
      <c r="O172" s="96"/>
      <c r="P172" s="96"/>
      <c r="Q172" s="96"/>
      <c r="R172" s="378"/>
      <c r="S172" s="969"/>
      <c r="T172" s="191">
        <v>0</v>
      </c>
      <c r="U172" s="192">
        <v>0</v>
      </c>
      <c r="V172" s="192"/>
      <c r="W172" s="192"/>
      <c r="X172" s="192"/>
      <c r="Y172" s="192"/>
      <c r="Z172" s="192"/>
      <c r="AA172" s="192"/>
      <c r="AB172" s="192"/>
      <c r="AC172" s="192"/>
      <c r="AD172" s="192"/>
      <c r="AE172" s="192"/>
      <c r="AF172" s="969"/>
      <c r="AG172" s="1073"/>
      <c r="AH172" s="1033"/>
      <c r="AI172" s="1033"/>
      <c r="AJ172" s="1036"/>
      <c r="AK172" s="1033"/>
      <c r="AL172" s="1033"/>
      <c r="AM172" s="1033"/>
      <c r="AN172" s="1045"/>
      <c r="AO172" s="1045"/>
      <c r="AP172" s="1045"/>
      <c r="AQ172" s="1033"/>
      <c r="AR172" s="1042"/>
      <c r="AS172" s="1039"/>
      <c r="AT172" s="1042"/>
      <c r="AU172" s="1039"/>
      <c r="AV172" s="1042"/>
      <c r="AW172" s="1039"/>
      <c r="AX172" s="1045"/>
      <c r="AY172" s="1076"/>
    </row>
    <row r="173" spans="1:51" s="208" customFormat="1" ht="29.25" customHeight="1" thickBot="1">
      <c r="A173" s="1021"/>
      <c r="B173" s="1024"/>
      <c r="C173" s="1027"/>
      <c r="D173" s="142" t="s">
        <v>7</v>
      </c>
      <c r="E173" s="146">
        <v>7383732</v>
      </c>
      <c r="F173" s="146">
        <v>7383732</v>
      </c>
      <c r="G173" s="145">
        <v>7383732</v>
      </c>
      <c r="H173" s="145">
        <v>7383732</v>
      </c>
      <c r="I173" s="172"/>
      <c r="J173" s="172"/>
      <c r="K173" s="172"/>
      <c r="L173" s="172"/>
      <c r="M173" s="96"/>
      <c r="N173" s="96"/>
      <c r="O173" s="96"/>
      <c r="P173" s="96"/>
      <c r="Q173" s="96"/>
      <c r="R173" s="378"/>
      <c r="S173" s="969"/>
      <c r="T173" s="145">
        <v>2710010</v>
      </c>
      <c r="U173" s="70">
        <f>+VLOOKUP(C170,'FLORA 2021'!$C$24:$G$43,5,0)</f>
        <v>7339537</v>
      </c>
      <c r="V173" s="192"/>
      <c r="W173" s="192"/>
      <c r="X173" s="192"/>
      <c r="Y173" s="192"/>
      <c r="Z173" s="192"/>
      <c r="AA173" s="192"/>
      <c r="AB173" s="192"/>
      <c r="AC173" s="192"/>
      <c r="AD173" s="192"/>
      <c r="AE173" s="192"/>
      <c r="AF173" s="969"/>
      <c r="AG173" s="1073"/>
      <c r="AH173" s="1033"/>
      <c r="AI173" s="1033"/>
      <c r="AJ173" s="1036"/>
      <c r="AK173" s="1033"/>
      <c r="AL173" s="1033"/>
      <c r="AM173" s="1033"/>
      <c r="AN173" s="1045"/>
      <c r="AO173" s="1045"/>
      <c r="AP173" s="1045"/>
      <c r="AQ173" s="1033"/>
      <c r="AR173" s="1042"/>
      <c r="AS173" s="1039"/>
      <c r="AT173" s="1042"/>
      <c r="AU173" s="1039"/>
      <c r="AV173" s="1042"/>
      <c r="AW173" s="1039"/>
      <c r="AX173" s="1045"/>
      <c r="AY173" s="1076"/>
    </row>
    <row r="174" spans="1:51" s="208" customFormat="1" ht="29.25" customHeight="1" thickBot="1">
      <c r="A174" s="1021"/>
      <c r="B174" s="1024"/>
      <c r="C174" s="1027"/>
      <c r="D174" s="142" t="s">
        <v>69</v>
      </c>
      <c r="E174" s="174">
        <v>299</v>
      </c>
      <c r="F174" s="174">
        <v>299</v>
      </c>
      <c r="G174" s="173">
        <v>299</v>
      </c>
      <c r="H174" s="173">
        <v>299</v>
      </c>
      <c r="I174" s="187"/>
      <c r="J174" s="187"/>
      <c r="K174" s="187"/>
      <c r="L174" s="187"/>
      <c r="M174" s="175"/>
      <c r="N174" s="175"/>
      <c r="O174" s="175"/>
      <c r="P174" s="175"/>
      <c r="Q174" s="175"/>
      <c r="R174" s="379"/>
      <c r="S174" s="969"/>
      <c r="T174" s="193">
        <v>0</v>
      </c>
      <c r="U174" s="175">
        <f t="shared" ref="U174:U175" si="22">+U170+U172</f>
        <v>44</v>
      </c>
      <c r="V174" s="194"/>
      <c r="W174" s="194"/>
      <c r="X174" s="194"/>
      <c r="Y174" s="194"/>
      <c r="Z174" s="175"/>
      <c r="AA174" s="175"/>
      <c r="AB174" s="175"/>
      <c r="AC174" s="175"/>
      <c r="AD174" s="175"/>
      <c r="AE174" s="175"/>
      <c r="AF174" s="969"/>
      <c r="AG174" s="1073"/>
      <c r="AH174" s="1033"/>
      <c r="AI174" s="1033"/>
      <c r="AJ174" s="1036"/>
      <c r="AK174" s="1033"/>
      <c r="AL174" s="1033"/>
      <c r="AM174" s="1033"/>
      <c r="AN174" s="1045"/>
      <c r="AO174" s="1045"/>
      <c r="AP174" s="1045"/>
      <c r="AQ174" s="1033"/>
      <c r="AR174" s="1042"/>
      <c r="AS174" s="1039"/>
      <c r="AT174" s="1042"/>
      <c r="AU174" s="1039"/>
      <c r="AV174" s="1042"/>
      <c r="AW174" s="1039"/>
      <c r="AX174" s="1045"/>
      <c r="AY174" s="1076"/>
    </row>
    <row r="175" spans="1:51" s="208" customFormat="1" ht="29.25" customHeight="1" thickBot="1">
      <c r="A175" s="1021"/>
      <c r="B175" s="1024"/>
      <c r="C175" s="1028"/>
      <c r="D175" s="295" t="s">
        <v>72</v>
      </c>
      <c r="E175" s="381">
        <v>50711310</v>
      </c>
      <c r="F175" s="381">
        <v>50711310</v>
      </c>
      <c r="G175" s="380">
        <v>50711310</v>
      </c>
      <c r="H175" s="380">
        <v>48428857</v>
      </c>
      <c r="I175" s="297"/>
      <c r="J175" s="297"/>
      <c r="K175" s="297"/>
      <c r="L175" s="297"/>
      <c r="M175" s="296"/>
      <c r="N175" s="296"/>
      <c r="O175" s="296"/>
      <c r="P175" s="296"/>
      <c r="Q175" s="296"/>
      <c r="R175" s="396"/>
      <c r="S175" s="970"/>
      <c r="T175" s="428">
        <v>2710010</v>
      </c>
      <c r="U175" s="296">
        <f t="shared" si="22"/>
        <v>33340493</v>
      </c>
      <c r="V175" s="298"/>
      <c r="W175" s="298"/>
      <c r="X175" s="298"/>
      <c r="Y175" s="298"/>
      <c r="Z175" s="296"/>
      <c r="AA175" s="296"/>
      <c r="AB175" s="296"/>
      <c r="AC175" s="296"/>
      <c r="AD175" s="296"/>
      <c r="AE175" s="296"/>
      <c r="AF175" s="970"/>
      <c r="AG175" s="1074"/>
      <c r="AH175" s="1034"/>
      <c r="AI175" s="1034"/>
      <c r="AJ175" s="1037"/>
      <c r="AK175" s="1034"/>
      <c r="AL175" s="1034"/>
      <c r="AM175" s="1034"/>
      <c r="AN175" s="1046"/>
      <c r="AO175" s="1046"/>
      <c r="AP175" s="1046"/>
      <c r="AQ175" s="1034"/>
      <c r="AR175" s="1043"/>
      <c r="AS175" s="1040"/>
      <c r="AT175" s="1043"/>
      <c r="AU175" s="1040"/>
      <c r="AV175" s="1043"/>
      <c r="AW175" s="1040"/>
      <c r="AX175" s="1046"/>
      <c r="AY175" s="1076"/>
    </row>
    <row r="176" spans="1:51" s="208" customFormat="1" ht="29.25" customHeight="1" thickBot="1">
      <c r="A176" s="1021"/>
      <c r="B176" s="1024"/>
      <c r="C176" s="1026" t="s">
        <v>320</v>
      </c>
      <c r="D176" s="141" t="s">
        <v>67</v>
      </c>
      <c r="E176" s="410">
        <v>354</v>
      </c>
      <c r="F176" s="410">
        <v>354</v>
      </c>
      <c r="G176" s="411">
        <v>354</v>
      </c>
      <c r="H176" s="411">
        <v>354</v>
      </c>
      <c r="I176" s="96"/>
      <c r="J176" s="96"/>
      <c r="K176" s="96"/>
      <c r="L176" s="96"/>
      <c r="M176" s="96"/>
      <c r="N176" s="96"/>
      <c r="O176" s="96"/>
      <c r="P176" s="96"/>
      <c r="Q176" s="96"/>
      <c r="R176" s="378"/>
      <c r="S176" s="968"/>
      <c r="T176" s="189">
        <v>0</v>
      </c>
      <c r="U176" s="70">
        <f>+VLOOKUP(C176,'TERRI-FEB-FLORA'!$A$1:$D$19,2,0)</f>
        <v>41</v>
      </c>
      <c r="V176" s="70"/>
      <c r="W176" s="70"/>
      <c r="X176" s="70"/>
      <c r="Y176" s="70"/>
      <c r="Z176" s="70"/>
      <c r="AA176" s="70"/>
      <c r="AB176" s="70"/>
      <c r="AC176" s="70"/>
      <c r="AD176" s="70"/>
      <c r="AE176" s="70"/>
      <c r="AF176" s="968"/>
      <c r="AG176" s="1072" t="s">
        <v>320</v>
      </c>
      <c r="AH176" s="1032" t="s">
        <v>303</v>
      </c>
      <c r="AI176" s="1032" t="s">
        <v>303</v>
      </c>
      <c r="AJ176" s="1035" t="s">
        <v>443</v>
      </c>
      <c r="AK176" s="1032" t="s">
        <v>320</v>
      </c>
      <c r="AL176" s="1032" t="s">
        <v>303</v>
      </c>
      <c r="AM176" s="1032" t="s">
        <v>441</v>
      </c>
      <c r="AN176" s="1044">
        <v>388154.31397454499</v>
      </c>
      <c r="AO176" s="1044">
        <v>183970.6498574955</v>
      </c>
      <c r="AP176" s="1044">
        <v>204183.66411704945</v>
      </c>
      <c r="AQ176" s="1032" t="s">
        <v>303</v>
      </c>
      <c r="AR176" s="1041" t="s">
        <v>336</v>
      </c>
      <c r="AS176" s="1038">
        <v>388154.31397454499</v>
      </c>
      <c r="AT176" s="1041" t="s">
        <v>336</v>
      </c>
      <c r="AU176" s="1038">
        <v>388154.31397454499</v>
      </c>
      <c r="AV176" s="1041" t="s">
        <v>337</v>
      </c>
      <c r="AW176" s="1038">
        <f>+AU176</f>
        <v>388154.31397454499</v>
      </c>
      <c r="AX176" s="1044">
        <f>+AW176</f>
        <v>388154.31397454499</v>
      </c>
      <c r="AY176" s="1076"/>
    </row>
    <row r="177" spans="1:51" s="208" customFormat="1" ht="29.25" customHeight="1" thickBot="1">
      <c r="A177" s="1021"/>
      <c r="B177" s="1024"/>
      <c r="C177" s="1027"/>
      <c r="D177" s="142" t="s">
        <v>6</v>
      </c>
      <c r="E177" s="374">
        <v>51398400</v>
      </c>
      <c r="F177" s="374">
        <v>51398400</v>
      </c>
      <c r="G177" s="373">
        <v>51398400</v>
      </c>
      <c r="H177" s="373">
        <v>48690785</v>
      </c>
      <c r="I177" s="96"/>
      <c r="J177" s="96"/>
      <c r="K177" s="96"/>
      <c r="L177" s="96"/>
      <c r="M177" s="96"/>
      <c r="N177" s="96"/>
      <c r="O177" s="96"/>
      <c r="P177" s="96"/>
      <c r="Q177" s="96"/>
      <c r="R177" s="378"/>
      <c r="S177" s="969"/>
      <c r="T177" s="373">
        <v>0</v>
      </c>
      <c r="U177" s="70">
        <f>+VLOOKUP(C176,'TERRI-FEB-FLORA'!$A$1:$D$19,4,0)</f>
        <v>24228162</v>
      </c>
      <c r="V177" s="190"/>
      <c r="W177" s="190"/>
      <c r="X177" s="190"/>
      <c r="Y177" s="190"/>
      <c r="Z177" s="70"/>
      <c r="AA177" s="70"/>
      <c r="AB177" s="70"/>
      <c r="AC177" s="70"/>
      <c r="AD177" s="70"/>
      <c r="AE177" s="70"/>
      <c r="AF177" s="969"/>
      <c r="AG177" s="1073"/>
      <c r="AH177" s="1033"/>
      <c r="AI177" s="1033"/>
      <c r="AJ177" s="1036"/>
      <c r="AK177" s="1033"/>
      <c r="AL177" s="1033"/>
      <c r="AM177" s="1033"/>
      <c r="AN177" s="1045"/>
      <c r="AO177" s="1045"/>
      <c r="AP177" s="1045"/>
      <c r="AQ177" s="1033"/>
      <c r="AR177" s="1042"/>
      <c r="AS177" s="1039"/>
      <c r="AT177" s="1042"/>
      <c r="AU177" s="1039"/>
      <c r="AV177" s="1042"/>
      <c r="AW177" s="1039"/>
      <c r="AX177" s="1045"/>
      <c r="AY177" s="1076"/>
    </row>
    <row r="178" spans="1:51" s="208" customFormat="1" ht="29.25" customHeight="1" thickBot="1">
      <c r="A178" s="1021"/>
      <c r="B178" s="1024"/>
      <c r="C178" s="1027"/>
      <c r="D178" s="142" t="s">
        <v>68</v>
      </c>
      <c r="E178" s="146">
        <v>0</v>
      </c>
      <c r="F178" s="146">
        <v>0</v>
      </c>
      <c r="G178" s="145">
        <v>0</v>
      </c>
      <c r="H178" s="145">
        <v>0</v>
      </c>
      <c r="I178" s="172"/>
      <c r="J178" s="172"/>
      <c r="K178" s="172"/>
      <c r="L178" s="172"/>
      <c r="M178" s="96"/>
      <c r="N178" s="96"/>
      <c r="O178" s="96"/>
      <c r="P178" s="96"/>
      <c r="Q178" s="96"/>
      <c r="R178" s="378"/>
      <c r="S178" s="969"/>
      <c r="T178" s="191">
        <v>0</v>
      </c>
      <c r="U178" s="192">
        <v>0</v>
      </c>
      <c r="V178" s="192"/>
      <c r="W178" s="192"/>
      <c r="X178" s="192"/>
      <c r="Y178" s="192"/>
      <c r="Z178" s="192"/>
      <c r="AA178" s="192"/>
      <c r="AB178" s="192"/>
      <c r="AC178" s="192"/>
      <c r="AD178" s="192"/>
      <c r="AE178" s="192"/>
      <c r="AF178" s="969"/>
      <c r="AG178" s="1073"/>
      <c r="AH178" s="1033"/>
      <c r="AI178" s="1033"/>
      <c r="AJ178" s="1036"/>
      <c r="AK178" s="1033"/>
      <c r="AL178" s="1033"/>
      <c r="AM178" s="1033"/>
      <c r="AN178" s="1045"/>
      <c r="AO178" s="1045"/>
      <c r="AP178" s="1045"/>
      <c r="AQ178" s="1033"/>
      <c r="AR178" s="1042"/>
      <c r="AS178" s="1039"/>
      <c r="AT178" s="1042"/>
      <c r="AU178" s="1039"/>
      <c r="AV178" s="1042"/>
      <c r="AW178" s="1039"/>
      <c r="AX178" s="1045"/>
      <c r="AY178" s="1076"/>
    </row>
    <row r="179" spans="1:51" s="208" customFormat="1" ht="29.25" customHeight="1" thickBot="1">
      <c r="A179" s="1021"/>
      <c r="B179" s="1024"/>
      <c r="C179" s="1027"/>
      <c r="D179" s="142" t="s">
        <v>7</v>
      </c>
      <c r="E179" s="146">
        <v>7860102</v>
      </c>
      <c r="F179" s="146">
        <v>7860102</v>
      </c>
      <c r="G179" s="145">
        <v>7860102</v>
      </c>
      <c r="H179" s="145">
        <v>7860102</v>
      </c>
      <c r="I179" s="172"/>
      <c r="J179" s="172"/>
      <c r="K179" s="172"/>
      <c r="L179" s="172"/>
      <c r="M179" s="96"/>
      <c r="N179" s="96"/>
      <c r="O179" s="96"/>
      <c r="P179" s="96"/>
      <c r="Q179" s="96"/>
      <c r="R179" s="378"/>
      <c r="S179" s="969"/>
      <c r="T179" s="145">
        <v>2884850</v>
      </c>
      <c r="U179" s="70">
        <f>+VLOOKUP(C176,'FLORA 2021'!$C$24:$G$43,5,0)</f>
        <v>7813056</v>
      </c>
      <c r="V179" s="192"/>
      <c r="W179" s="192"/>
      <c r="X179" s="192"/>
      <c r="Y179" s="192"/>
      <c r="Z179" s="192"/>
      <c r="AA179" s="192"/>
      <c r="AB179" s="192"/>
      <c r="AC179" s="192"/>
      <c r="AD179" s="192"/>
      <c r="AE179" s="192"/>
      <c r="AF179" s="969"/>
      <c r="AG179" s="1073"/>
      <c r="AH179" s="1033"/>
      <c r="AI179" s="1033"/>
      <c r="AJ179" s="1036"/>
      <c r="AK179" s="1033"/>
      <c r="AL179" s="1033"/>
      <c r="AM179" s="1033"/>
      <c r="AN179" s="1045"/>
      <c r="AO179" s="1045"/>
      <c r="AP179" s="1045"/>
      <c r="AQ179" s="1033"/>
      <c r="AR179" s="1042"/>
      <c r="AS179" s="1039"/>
      <c r="AT179" s="1042"/>
      <c r="AU179" s="1039"/>
      <c r="AV179" s="1042"/>
      <c r="AW179" s="1039"/>
      <c r="AX179" s="1045"/>
      <c r="AY179" s="1076"/>
    </row>
    <row r="180" spans="1:51" s="208" customFormat="1" ht="29.25" customHeight="1" thickBot="1">
      <c r="A180" s="1021"/>
      <c r="B180" s="1024"/>
      <c r="C180" s="1027"/>
      <c r="D180" s="142" t="s">
        <v>69</v>
      </c>
      <c r="E180" s="174">
        <v>354</v>
      </c>
      <c r="F180" s="174">
        <v>354</v>
      </c>
      <c r="G180" s="173">
        <v>354</v>
      </c>
      <c r="H180" s="173">
        <v>354</v>
      </c>
      <c r="I180" s="187"/>
      <c r="J180" s="187"/>
      <c r="K180" s="187"/>
      <c r="L180" s="187"/>
      <c r="M180" s="175"/>
      <c r="N180" s="175"/>
      <c r="O180" s="175"/>
      <c r="P180" s="175"/>
      <c r="Q180" s="175"/>
      <c r="R180" s="379"/>
      <c r="S180" s="969"/>
      <c r="T180" s="193">
        <v>0</v>
      </c>
      <c r="U180" s="175">
        <f t="shared" ref="U180:U181" si="23">+U176+U178</f>
        <v>41</v>
      </c>
      <c r="V180" s="194"/>
      <c r="W180" s="194"/>
      <c r="X180" s="194"/>
      <c r="Y180" s="194"/>
      <c r="Z180" s="175"/>
      <c r="AA180" s="175"/>
      <c r="AB180" s="175"/>
      <c r="AC180" s="175"/>
      <c r="AD180" s="175"/>
      <c r="AE180" s="175"/>
      <c r="AF180" s="969"/>
      <c r="AG180" s="1073"/>
      <c r="AH180" s="1033"/>
      <c r="AI180" s="1033"/>
      <c r="AJ180" s="1036"/>
      <c r="AK180" s="1033"/>
      <c r="AL180" s="1033"/>
      <c r="AM180" s="1033"/>
      <c r="AN180" s="1045"/>
      <c r="AO180" s="1045"/>
      <c r="AP180" s="1045"/>
      <c r="AQ180" s="1033"/>
      <c r="AR180" s="1042"/>
      <c r="AS180" s="1039"/>
      <c r="AT180" s="1042"/>
      <c r="AU180" s="1039"/>
      <c r="AV180" s="1042"/>
      <c r="AW180" s="1039"/>
      <c r="AX180" s="1045"/>
      <c r="AY180" s="1076"/>
    </row>
    <row r="181" spans="1:51" s="208" customFormat="1" ht="29.25" customHeight="1" thickBot="1">
      <c r="A181" s="1021"/>
      <c r="B181" s="1024"/>
      <c r="C181" s="1028"/>
      <c r="D181" s="295" t="s">
        <v>72</v>
      </c>
      <c r="E181" s="381">
        <v>59258502</v>
      </c>
      <c r="F181" s="381">
        <v>59258502</v>
      </c>
      <c r="G181" s="380">
        <v>59258502</v>
      </c>
      <c r="H181" s="380">
        <v>56550887</v>
      </c>
      <c r="I181" s="297"/>
      <c r="J181" s="297"/>
      <c r="K181" s="297"/>
      <c r="L181" s="297"/>
      <c r="M181" s="296"/>
      <c r="N181" s="296"/>
      <c r="O181" s="296"/>
      <c r="P181" s="296"/>
      <c r="Q181" s="296"/>
      <c r="R181" s="396"/>
      <c r="S181" s="970"/>
      <c r="T181" s="428">
        <v>2884850</v>
      </c>
      <c r="U181" s="296">
        <f t="shared" si="23"/>
        <v>32041218</v>
      </c>
      <c r="V181" s="298"/>
      <c r="W181" s="298"/>
      <c r="X181" s="298"/>
      <c r="Y181" s="298"/>
      <c r="Z181" s="296"/>
      <c r="AA181" s="296"/>
      <c r="AB181" s="296"/>
      <c r="AC181" s="296"/>
      <c r="AD181" s="296"/>
      <c r="AE181" s="296"/>
      <c r="AF181" s="970"/>
      <c r="AG181" s="1074"/>
      <c r="AH181" s="1034"/>
      <c r="AI181" s="1034"/>
      <c r="AJ181" s="1037"/>
      <c r="AK181" s="1034"/>
      <c r="AL181" s="1034"/>
      <c r="AM181" s="1034"/>
      <c r="AN181" s="1046"/>
      <c r="AO181" s="1046"/>
      <c r="AP181" s="1046"/>
      <c r="AQ181" s="1034"/>
      <c r="AR181" s="1043"/>
      <c r="AS181" s="1040"/>
      <c r="AT181" s="1043"/>
      <c r="AU181" s="1040"/>
      <c r="AV181" s="1043"/>
      <c r="AW181" s="1040"/>
      <c r="AX181" s="1046"/>
      <c r="AY181" s="1076"/>
    </row>
    <row r="182" spans="1:51" s="208" customFormat="1" ht="29.25" customHeight="1" thickBot="1">
      <c r="A182" s="1021"/>
      <c r="B182" s="1024"/>
      <c r="C182" s="1026" t="s">
        <v>321</v>
      </c>
      <c r="D182" s="141" t="s">
        <v>67</v>
      </c>
      <c r="E182" s="410">
        <v>860</v>
      </c>
      <c r="F182" s="410">
        <v>860</v>
      </c>
      <c r="G182" s="411">
        <v>860</v>
      </c>
      <c r="H182" s="411">
        <v>860</v>
      </c>
      <c r="I182" s="96"/>
      <c r="J182" s="96"/>
      <c r="K182" s="96"/>
      <c r="L182" s="96"/>
      <c r="M182" s="96"/>
      <c r="N182" s="96"/>
      <c r="O182" s="96"/>
      <c r="P182" s="96"/>
      <c r="Q182" s="96"/>
      <c r="R182" s="378"/>
      <c r="S182" s="968"/>
      <c r="T182" s="189">
        <v>0</v>
      </c>
      <c r="U182" s="70">
        <f>+VLOOKUP(C182,'TERRI-FEB-FLORA'!$A$1:$D$19,2,0)</f>
        <v>131</v>
      </c>
      <c r="V182" s="70"/>
      <c r="W182" s="70"/>
      <c r="X182" s="70"/>
      <c r="Y182" s="70"/>
      <c r="Z182" s="70"/>
      <c r="AA182" s="70"/>
      <c r="AB182" s="70"/>
      <c r="AC182" s="70"/>
      <c r="AD182" s="70"/>
      <c r="AE182" s="70"/>
      <c r="AF182" s="968"/>
      <c r="AG182" s="1072" t="s">
        <v>321</v>
      </c>
      <c r="AH182" s="1032" t="s">
        <v>303</v>
      </c>
      <c r="AI182" s="1032" t="s">
        <v>303</v>
      </c>
      <c r="AJ182" s="1035" t="s">
        <v>443</v>
      </c>
      <c r="AK182" s="1032" t="s">
        <v>321</v>
      </c>
      <c r="AL182" s="1032" t="s">
        <v>303</v>
      </c>
      <c r="AM182" s="1032" t="s">
        <v>441</v>
      </c>
      <c r="AN182" s="1044">
        <v>840955.00195741584</v>
      </c>
      <c r="AO182" s="1044">
        <v>396681.76749088668</v>
      </c>
      <c r="AP182" s="1044">
        <v>444273.23446652916</v>
      </c>
      <c r="AQ182" s="1032" t="s">
        <v>303</v>
      </c>
      <c r="AR182" s="1041" t="s">
        <v>336</v>
      </c>
      <c r="AS182" s="1038">
        <v>840955.00195741584</v>
      </c>
      <c r="AT182" s="1041" t="s">
        <v>336</v>
      </c>
      <c r="AU182" s="1038">
        <v>840955.00195741584</v>
      </c>
      <c r="AV182" s="1041" t="s">
        <v>337</v>
      </c>
      <c r="AW182" s="1038">
        <f>+AU182</f>
        <v>840955.00195741584</v>
      </c>
      <c r="AX182" s="1044">
        <f>+AW182</f>
        <v>840955.00195741584</v>
      </c>
      <c r="AY182" s="1076"/>
    </row>
    <row r="183" spans="1:51" s="208" customFormat="1" ht="29.25" customHeight="1" thickBot="1">
      <c r="A183" s="1021"/>
      <c r="B183" s="1024"/>
      <c r="C183" s="1027"/>
      <c r="D183" s="142" t="s">
        <v>6</v>
      </c>
      <c r="E183" s="374">
        <v>124721994</v>
      </c>
      <c r="F183" s="374">
        <v>124721994</v>
      </c>
      <c r="G183" s="373">
        <v>124721994</v>
      </c>
      <c r="H183" s="373">
        <v>118151765</v>
      </c>
      <c r="I183" s="96"/>
      <c r="J183" s="96"/>
      <c r="K183" s="96"/>
      <c r="L183" s="96"/>
      <c r="M183" s="96"/>
      <c r="N183" s="96"/>
      <c r="O183" s="96"/>
      <c r="P183" s="96"/>
      <c r="Q183" s="96"/>
      <c r="R183" s="378"/>
      <c r="S183" s="969"/>
      <c r="T183" s="373">
        <v>0</v>
      </c>
      <c r="U183" s="70">
        <f>+VLOOKUP(C182,'TERRI-FEB-FLORA'!$A$1:$D$19,4,0)</f>
        <v>77411933</v>
      </c>
      <c r="V183" s="190"/>
      <c r="W183" s="190"/>
      <c r="X183" s="190"/>
      <c r="Y183" s="190"/>
      <c r="Z183" s="70"/>
      <c r="AA183" s="70"/>
      <c r="AB183" s="70"/>
      <c r="AC183" s="70"/>
      <c r="AD183" s="70"/>
      <c r="AE183" s="70"/>
      <c r="AF183" s="969"/>
      <c r="AG183" s="1073"/>
      <c r="AH183" s="1033"/>
      <c r="AI183" s="1033"/>
      <c r="AJ183" s="1036"/>
      <c r="AK183" s="1033"/>
      <c r="AL183" s="1033"/>
      <c r="AM183" s="1033"/>
      <c r="AN183" s="1045"/>
      <c r="AO183" s="1045"/>
      <c r="AP183" s="1045"/>
      <c r="AQ183" s="1033"/>
      <c r="AR183" s="1042"/>
      <c r="AS183" s="1039"/>
      <c r="AT183" s="1042"/>
      <c r="AU183" s="1039"/>
      <c r="AV183" s="1042"/>
      <c r="AW183" s="1039"/>
      <c r="AX183" s="1045"/>
      <c r="AY183" s="1076"/>
    </row>
    <row r="184" spans="1:51" s="208" customFormat="1" ht="29.25" customHeight="1" thickBot="1">
      <c r="A184" s="1021"/>
      <c r="B184" s="1024"/>
      <c r="C184" s="1027"/>
      <c r="D184" s="142" t="s">
        <v>68</v>
      </c>
      <c r="E184" s="146">
        <v>0</v>
      </c>
      <c r="F184" s="146">
        <v>0</v>
      </c>
      <c r="G184" s="145">
        <v>0</v>
      </c>
      <c r="H184" s="145">
        <v>0</v>
      </c>
      <c r="I184" s="172"/>
      <c r="J184" s="172"/>
      <c r="K184" s="172"/>
      <c r="L184" s="172"/>
      <c r="M184" s="96"/>
      <c r="N184" s="96"/>
      <c r="O184" s="96"/>
      <c r="P184" s="96"/>
      <c r="Q184" s="96"/>
      <c r="R184" s="378"/>
      <c r="S184" s="969"/>
      <c r="T184" s="191">
        <v>0</v>
      </c>
      <c r="U184" s="192">
        <v>0</v>
      </c>
      <c r="V184" s="192"/>
      <c r="W184" s="192"/>
      <c r="X184" s="192"/>
      <c r="Y184" s="192"/>
      <c r="Z184" s="192"/>
      <c r="AA184" s="192"/>
      <c r="AB184" s="192"/>
      <c r="AC184" s="192"/>
      <c r="AD184" s="192"/>
      <c r="AE184" s="192"/>
      <c r="AF184" s="969"/>
      <c r="AG184" s="1073"/>
      <c r="AH184" s="1033"/>
      <c r="AI184" s="1033"/>
      <c r="AJ184" s="1036"/>
      <c r="AK184" s="1033"/>
      <c r="AL184" s="1033"/>
      <c r="AM184" s="1033"/>
      <c r="AN184" s="1045"/>
      <c r="AO184" s="1045"/>
      <c r="AP184" s="1045"/>
      <c r="AQ184" s="1033"/>
      <c r="AR184" s="1042"/>
      <c r="AS184" s="1039"/>
      <c r="AT184" s="1042"/>
      <c r="AU184" s="1039"/>
      <c r="AV184" s="1042"/>
      <c r="AW184" s="1039"/>
      <c r="AX184" s="1045"/>
      <c r="AY184" s="1076"/>
    </row>
    <row r="185" spans="1:51" s="208" customFormat="1" ht="29.25" customHeight="1" thickBot="1">
      <c r="A185" s="1021"/>
      <c r="B185" s="1024"/>
      <c r="C185" s="1027"/>
      <c r="D185" s="142" t="s">
        <v>7</v>
      </c>
      <c r="E185" s="146">
        <v>17255173</v>
      </c>
      <c r="F185" s="146">
        <v>17255173</v>
      </c>
      <c r="G185" s="145">
        <v>17255173</v>
      </c>
      <c r="H185" s="145">
        <v>17255173</v>
      </c>
      <c r="I185" s="172"/>
      <c r="J185" s="172"/>
      <c r="K185" s="172"/>
      <c r="L185" s="172"/>
      <c r="M185" s="96"/>
      <c r="N185" s="96"/>
      <c r="O185" s="96"/>
      <c r="P185" s="96"/>
      <c r="Q185" s="96"/>
      <c r="R185" s="378"/>
      <c r="S185" s="969"/>
      <c r="T185" s="145">
        <v>6333070</v>
      </c>
      <c r="U185" s="70">
        <f>+VLOOKUP(C182,'FLORA 2021'!$C$24:$G$43,5,0)</f>
        <v>17151894</v>
      </c>
      <c r="V185" s="192"/>
      <c r="W185" s="192"/>
      <c r="X185" s="192"/>
      <c r="Y185" s="192"/>
      <c r="Z185" s="192"/>
      <c r="AA185" s="192"/>
      <c r="AB185" s="192"/>
      <c r="AC185" s="192"/>
      <c r="AD185" s="192"/>
      <c r="AE185" s="192"/>
      <c r="AF185" s="969"/>
      <c r="AG185" s="1073"/>
      <c r="AH185" s="1033"/>
      <c r="AI185" s="1033"/>
      <c r="AJ185" s="1036"/>
      <c r="AK185" s="1033"/>
      <c r="AL185" s="1033"/>
      <c r="AM185" s="1033"/>
      <c r="AN185" s="1045"/>
      <c r="AO185" s="1045"/>
      <c r="AP185" s="1045"/>
      <c r="AQ185" s="1033"/>
      <c r="AR185" s="1042"/>
      <c r="AS185" s="1039"/>
      <c r="AT185" s="1042"/>
      <c r="AU185" s="1039"/>
      <c r="AV185" s="1042"/>
      <c r="AW185" s="1039"/>
      <c r="AX185" s="1045"/>
      <c r="AY185" s="1076"/>
    </row>
    <row r="186" spans="1:51" s="208" customFormat="1" ht="29.25" customHeight="1" thickBot="1">
      <c r="A186" s="1021"/>
      <c r="B186" s="1024"/>
      <c r="C186" s="1027"/>
      <c r="D186" s="142" t="s">
        <v>69</v>
      </c>
      <c r="E186" s="174">
        <v>860</v>
      </c>
      <c r="F186" s="174">
        <v>860</v>
      </c>
      <c r="G186" s="173">
        <v>860</v>
      </c>
      <c r="H186" s="173">
        <v>860</v>
      </c>
      <c r="I186" s="187"/>
      <c r="J186" s="187"/>
      <c r="K186" s="187"/>
      <c r="L186" s="187"/>
      <c r="M186" s="175"/>
      <c r="N186" s="175"/>
      <c r="O186" s="175"/>
      <c r="P186" s="175"/>
      <c r="Q186" s="175"/>
      <c r="R186" s="379"/>
      <c r="S186" s="969"/>
      <c r="T186" s="193">
        <v>0</v>
      </c>
      <c r="U186" s="175">
        <f t="shared" ref="U186:U187" si="24">+U182+U184</f>
        <v>131</v>
      </c>
      <c r="V186" s="194"/>
      <c r="W186" s="194"/>
      <c r="X186" s="194"/>
      <c r="Y186" s="194"/>
      <c r="Z186" s="175"/>
      <c r="AA186" s="175"/>
      <c r="AB186" s="175"/>
      <c r="AC186" s="175"/>
      <c r="AD186" s="175"/>
      <c r="AE186" s="175"/>
      <c r="AF186" s="969"/>
      <c r="AG186" s="1073"/>
      <c r="AH186" s="1033"/>
      <c r="AI186" s="1033"/>
      <c r="AJ186" s="1036"/>
      <c r="AK186" s="1033"/>
      <c r="AL186" s="1033"/>
      <c r="AM186" s="1033"/>
      <c r="AN186" s="1045"/>
      <c r="AO186" s="1045"/>
      <c r="AP186" s="1045"/>
      <c r="AQ186" s="1033"/>
      <c r="AR186" s="1042"/>
      <c r="AS186" s="1039"/>
      <c r="AT186" s="1042"/>
      <c r="AU186" s="1039"/>
      <c r="AV186" s="1042"/>
      <c r="AW186" s="1039"/>
      <c r="AX186" s="1045"/>
      <c r="AY186" s="1076"/>
    </row>
    <row r="187" spans="1:51" s="208" customFormat="1" ht="29.25" customHeight="1" thickBot="1">
      <c r="A187" s="1021"/>
      <c r="B187" s="1024"/>
      <c r="C187" s="1028"/>
      <c r="D187" s="295" t="s">
        <v>72</v>
      </c>
      <c r="E187" s="381">
        <v>141977167</v>
      </c>
      <c r="F187" s="381">
        <v>141977167</v>
      </c>
      <c r="G187" s="380">
        <v>141977167</v>
      </c>
      <c r="H187" s="380">
        <v>135406938</v>
      </c>
      <c r="I187" s="297"/>
      <c r="J187" s="297"/>
      <c r="K187" s="297"/>
      <c r="L187" s="297"/>
      <c r="M187" s="296"/>
      <c r="N187" s="296"/>
      <c r="O187" s="296"/>
      <c r="P187" s="296"/>
      <c r="Q187" s="296"/>
      <c r="R187" s="396"/>
      <c r="S187" s="970"/>
      <c r="T187" s="428">
        <v>6333070</v>
      </c>
      <c r="U187" s="296">
        <f t="shared" si="24"/>
        <v>94563827</v>
      </c>
      <c r="V187" s="298"/>
      <c r="W187" s="298"/>
      <c r="X187" s="298"/>
      <c r="Y187" s="298"/>
      <c r="Z187" s="296"/>
      <c r="AA187" s="296"/>
      <c r="AB187" s="296"/>
      <c r="AC187" s="296"/>
      <c r="AD187" s="296"/>
      <c r="AE187" s="296"/>
      <c r="AF187" s="970"/>
      <c r="AG187" s="1074"/>
      <c r="AH187" s="1034"/>
      <c r="AI187" s="1034"/>
      <c r="AJ187" s="1037"/>
      <c r="AK187" s="1034"/>
      <c r="AL187" s="1034"/>
      <c r="AM187" s="1034"/>
      <c r="AN187" s="1046"/>
      <c r="AO187" s="1046"/>
      <c r="AP187" s="1046"/>
      <c r="AQ187" s="1034"/>
      <c r="AR187" s="1043"/>
      <c r="AS187" s="1040"/>
      <c r="AT187" s="1043"/>
      <c r="AU187" s="1040"/>
      <c r="AV187" s="1043"/>
      <c r="AW187" s="1040"/>
      <c r="AX187" s="1046"/>
      <c r="AY187" s="1076"/>
    </row>
    <row r="188" spans="1:51" s="208" customFormat="1" ht="29.25" customHeight="1" thickBot="1">
      <c r="A188" s="1021"/>
      <c r="B188" s="1024"/>
      <c r="C188" s="1026" t="s">
        <v>322</v>
      </c>
      <c r="D188" s="141" t="s">
        <v>67</v>
      </c>
      <c r="E188" s="410">
        <v>237</v>
      </c>
      <c r="F188" s="410">
        <v>237</v>
      </c>
      <c r="G188" s="411">
        <v>237</v>
      </c>
      <c r="H188" s="411">
        <v>237</v>
      </c>
      <c r="I188" s="96"/>
      <c r="J188" s="96"/>
      <c r="K188" s="96"/>
      <c r="L188" s="96"/>
      <c r="M188" s="96"/>
      <c r="N188" s="96"/>
      <c r="O188" s="96"/>
      <c r="P188" s="96"/>
      <c r="Q188" s="96"/>
      <c r="R188" s="378"/>
      <c r="S188" s="968"/>
      <c r="T188" s="189">
        <v>0</v>
      </c>
      <c r="U188" s="70">
        <f>+VLOOKUP(C188,'TERRI-FEB-FLORA'!$A$1:$D$19,2,0)</f>
        <v>26</v>
      </c>
      <c r="V188" s="70"/>
      <c r="W188" s="70"/>
      <c r="X188" s="70"/>
      <c r="Y188" s="70"/>
      <c r="Z188" s="70"/>
      <c r="AA188" s="70"/>
      <c r="AB188" s="70"/>
      <c r="AC188" s="70"/>
      <c r="AD188" s="70"/>
      <c r="AE188" s="70"/>
      <c r="AF188" s="968"/>
      <c r="AG188" s="1072" t="s">
        <v>322</v>
      </c>
      <c r="AH188" s="1032" t="s">
        <v>303</v>
      </c>
      <c r="AI188" s="1032" t="s">
        <v>303</v>
      </c>
      <c r="AJ188" s="1035" t="s">
        <v>443</v>
      </c>
      <c r="AK188" s="1032" t="s">
        <v>322</v>
      </c>
      <c r="AL188" s="1032" t="s">
        <v>303</v>
      </c>
      <c r="AM188" s="1032" t="s">
        <v>441</v>
      </c>
      <c r="AN188" s="1044">
        <v>1229902.4692073721</v>
      </c>
      <c r="AO188" s="1044">
        <v>579045.68833276886</v>
      </c>
      <c r="AP188" s="1044">
        <v>650856.7808746032</v>
      </c>
      <c r="AQ188" s="1032" t="s">
        <v>303</v>
      </c>
      <c r="AR188" s="1041" t="s">
        <v>336</v>
      </c>
      <c r="AS188" s="1038">
        <v>1229902.4692073721</v>
      </c>
      <c r="AT188" s="1041" t="s">
        <v>336</v>
      </c>
      <c r="AU188" s="1038">
        <v>1229902.4692073721</v>
      </c>
      <c r="AV188" s="1041" t="s">
        <v>337</v>
      </c>
      <c r="AW188" s="1038">
        <f>+AU188</f>
        <v>1229902.4692073721</v>
      </c>
      <c r="AX188" s="1044">
        <f>+AW188</f>
        <v>1229902.4692073721</v>
      </c>
      <c r="AY188" s="1076"/>
    </row>
    <row r="189" spans="1:51" s="208" customFormat="1" ht="29.25" customHeight="1" thickBot="1">
      <c r="A189" s="1021"/>
      <c r="B189" s="1024"/>
      <c r="C189" s="1027"/>
      <c r="D189" s="142" t="s">
        <v>6</v>
      </c>
      <c r="E189" s="374">
        <v>34439869</v>
      </c>
      <c r="F189" s="374">
        <v>34439869</v>
      </c>
      <c r="G189" s="373">
        <v>34439869</v>
      </c>
      <c r="H189" s="373">
        <v>32625612</v>
      </c>
      <c r="I189" s="96"/>
      <c r="J189" s="96"/>
      <c r="K189" s="96"/>
      <c r="L189" s="96"/>
      <c r="M189" s="96"/>
      <c r="N189" s="96"/>
      <c r="O189" s="96"/>
      <c r="P189" s="96"/>
      <c r="Q189" s="96"/>
      <c r="R189" s="378"/>
      <c r="S189" s="969"/>
      <c r="T189" s="373">
        <v>0</v>
      </c>
      <c r="U189" s="70">
        <f>+VLOOKUP(C188,'TERRI-FEB-FLORA'!$A$1:$D$19,4,0)</f>
        <v>15364200</v>
      </c>
      <c r="V189" s="190"/>
      <c r="W189" s="190"/>
      <c r="X189" s="190"/>
      <c r="Y189" s="190"/>
      <c r="Z189" s="70"/>
      <c r="AA189" s="70"/>
      <c r="AB189" s="70"/>
      <c r="AC189" s="70"/>
      <c r="AD189" s="70"/>
      <c r="AE189" s="70"/>
      <c r="AF189" s="969"/>
      <c r="AG189" s="1073"/>
      <c r="AH189" s="1033"/>
      <c r="AI189" s="1033"/>
      <c r="AJ189" s="1036"/>
      <c r="AK189" s="1033"/>
      <c r="AL189" s="1033"/>
      <c r="AM189" s="1033"/>
      <c r="AN189" s="1045"/>
      <c r="AO189" s="1045"/>
      <c r="AP189" s="1045"/>
      <c r="AQ189" s="1033"/>
      <c r="AR189" s="1042"/>
      <c r="AS189" s="1039"/>
      <c r="AT189" s="1042"/>
      <c r="AU189" s="1039"/>
      <c r="AV189" s="1042"/>
      <c r="AW189" s="1039"/>
      <c r="AX189" s="1045"/>
      <c r="AY189" s="1076"/>
    </row>
    <row r="190" spans="1:51" s="208" customFormat="1" ht="29.25" customHeight="1" thickBot="1">
      <c r="A190" s="1021"/>
      <c r="B190" s="1024"/>
      <c r="C190" s="1027"/>
      <c r="D190" s="142" t="s">
        <v>68</v>
      </c>
      <c r="E190" s="146">
        <v>0</v>
      </c>
      <c r="F190" s="146">
        <v>0</v>
      </c>
      <c r="G190" s="145">
        <v>0</v>
      </c>
      <c r="H190" s="145">
        <v>0</v>
      </c>
      <c r="I190" s="172"/>
      <c r="J190" s="172"/>
      <c r="K190" s="172"/>
      <c r="L190" s="172"/>
      <c r="M190" s="96"/>
      <c r="N190" s="96"/>
      <c r="O190" s="96"/>
      <c r="P190" s="96"/>
      <c r="Q190" s="96"/>
      <c r="R190" s="378"/>
      <c r="S190" s="969"/>
      <c r="T190" s="191">
        <v>0</v>
      </c>
      <c r="U190" s="192">
        <v>0</v>
      </c>
      <c r="V190" s="192"/>
      <c r="W190" s="192"/>
      <c r="X190" s="192"/>
      <c r="Y190" s="192"/>
      <c r="Z190" s="192"/>
      <c r="AA190" s="192"/>
      <c r="AB190" s="192"/>
      <c r="AC190" s="192"/>
      <c r="AD190" s="192"/>
      <c r="AE190" s="192"/>
      <c r="AF190" s="969"/>
      <c r="AG190" s="1073"/>
      <c r="AH190" s="1033"/>
      <c r="AI190" s="1033"/>
      <c r="AJ190" s="1036"/>
      <c r="AK190" s="1033"/>
      <c r="AL190" s="1033"/>
      <c r="AM190" s="1033"/>
      <c r="AN190" s="1045"/>
      <c r="AO190" s="1045"/>
      <c r="AP190" s="1045"/>
      <c r="AQ190" s="1033"/>
      <c r="AR190" s="1042"/>
      <c r="AS190" s="1039"/>
      <c r="AT190" s="1042"/>
      <c r="AU190" s="1039"/>
      <c r="AV190" s="1042"/>
      <c r="AW190" s="1039"/>
      <c r="AX190" s="1045"/>
      <c r="AY190" s="1076"/>
    </row>
    <row r="191" spans="1:51" s="208" customFormat="1" ht="29.25" customHeight="1" thickBot="1">
      <c r="A191" s="1021"/>
      <c r="B191" s="1024"/>
      <c r="C191" s="1027"/>
      <c r="D191" s="142" t="s">
        <v>7</v>
      </c>
      <c r="E191" s="146">
        <v>5372393</v>
      </c>
      <c r="F191" s="146">
        <v>5372393</v>
      </c>
      <c r="G191" s="145">
        <v>5372393</v>
      </c>
      <c r="H191" s="145">
        <v>5372393</v>
      </c>
      <c r="I191" s="172"/>
      <c r="J191" s="172"/>
      <c r="K191" s="172"/>
      <c r="L191" s="172"/>
      <c r="M191" s="96"/>
      <c r="N191" s="96"/>
      <c r="O191" s="96"/>
      <c r="P191" s="96"/>
      <c r="Q191" s="96"/>
      <c r="R191" s="378"/>
      <c r="S191" s="969"/>
      <c r="T191" s="145">
        <v>1971800</v>
      </c>
      <c r="U191" s="70">
        <f>+VLOOKUP(C188,'FLORA 2021'!$C$24:$G$43,5,0)</f>
        <v>5340237</v>
      </c>
      <c r="V191" s="192"/>
      <c r="W191" s="192"/>
      <c r="X191" s="192"/>
      <c r="Y191" s="192"/>
      <c r="Z191" s="192"/>
      <c r="AA191" s="192"/>
      <c r="AB191" s="192"/>
      <c r="AC191" s="192"/>
      <c r="AD191" s="192"/>
      <c r="AE191" s="192"/>
      <c r="AF191" s="969"/>
      <c r="AG191" s="1073"/>
      <c r="AH191" s="1033"/>
      <c r="AI191" s="1033"/>
      <c r="AJ191" s="1036"/>
      <c r="AK191" s="1033"/>
      <c r="AL191" s="1033"/>
      <c r="AM191" s="1033"/>
      <c r="AN191" s="1045"/>
      <c r="AO191" s="1045"/>
      <c r="AP191" s="1045"/>
      <c r="AQ191" s="1033"/>
      <c r="AR191" s="1042"/>
      <c r="AS191" s="1039"/>
      <c r="AT191" s="1042"/>
      <c r="AU191" s="1039"/>
      <c r="AV191" s="1042"/>
      <c r="AW191" s="1039"/>
      <c r="AX191" s="1045"/>
      <c r="AY191" s="1076"/>
    </row>
    <row r="192" spans="1:51" s="208" customFormat="1" ht="29.25" customHeight="1" thickBot="1">
      <c r="A192" s="1021"/>
      <c r="B192" s="1024"/>
      <c r="C192" s="1027"/>
      <c r="D192" s="142" t="s">
        <v>69</v>
      </c>
      <c r="E192" s="174">
        <v>237</v>
      </c>
      <c r="F192" s="174">
        <v>237</v>
      </c>
      <c r="G192" s="173">
        <v>237</v>
      </c>
      <c r="H192" s="173">
        <v>237</v>
      </c>
      <c r="I192" s="187"/>
      <c r="J192" s="187"/>
      <c r="K192" s="187"/>
      <c r="L192" s="187"/>
      <c r="M192" s="175"/>
      <c r="N192" s="175"/>
      <c r="O192" s="175"/>
      <c r="P192" s="175"/>
      <c r="Q192" s="175"/>
      <c r="R192" s="379"/>
      <c r="S192" s="969"/>
      <c r="T192" s="193">
        <v>0</v>
      </c>
      <c r="U192" s="175">
        <f t="shared" ref="U192:U193" si="25">+U188+U190</f>
        <v>26</v>
      </c>
      <c r="V192" s="194"/>
      <c r="W192" s="194"/>
      <c r="X192" s="194"/>
      <c r="Y192" s="194"/>
      <c r="Z192" s="175"/>
      <c r="AA192" s="175"/>
      <c r="AB192" s="175"/>
      <c r="AC192" s="175"/>
      <c r="AD192" s="175"/>
      <c r="AE192" s="175"/>
      <c r="AF192" s="969"/>
      <c r="AG192" s="1073"/>
      <c r="AH192" s="1033"/>
      <c r="AI192" s="1033"/>
      <c r="AJ192" s="1036"/>
      <c r="AK192" s="1033"/>
      <c r="AL192" s="1033"/>
      <c r="AM192" s="1033"/>
      <c r="AN192" s="1045"/>
      <c r="AO192" s="1045"/>
      <c r="AP192" s="1045"/>
      <c r="AQ192" s="1033"/>
      <c r="AR192" s="1042"/>
      <c r="AS192" s="1039"/>
      <c r="AT192" s="1042"/>
      <c r="AU192" s="1039"/>
      <c r="AV192" s="1042"/>
      <c r="AW192" s="1039"/>
      <c r="AX192" s="1045"/>
      <c r="AY192" s="1076"/>
    </row>
    <row r="193" spans="1:51" s="208" customFormat="1" ht="29.25" customHeight="1" thickBot="1">
      <c r="A193" s="1021"/>
      <c r="B193" s="1024"/>
      <c r="C193" s="1028"/>
      <c r="D193" s="295" t="s">
        <v>72</v>
      </c>
      <c r="E193" s="381">
        <v>39812262</v>
      </c>
      <c r="F193" s="381">
        <v>39812262</v>
      </c>
      <c r="G193" s="380">
        <v>39812262</v>
      </c>
      <c r="H193" s="380">
        <v>37998005</v>
      </c>
      <c r="I193" s="297"/>
      <c r="J193" s="297"/>
      <c r="K193" s="297"/>
      <c r="L193" s="297"/>
      <c r="M193" s="296"/>
      <c r="N193" s="296"/>
      <c r="O193" s="296"/>
      <c r="P193" s="296"/>
      <c r="Q193" s="296"/>
      <c r="R193" s="396"/>
      <c r="S193" s="970"/>
      <c r="T193" s="428">
        <v>1971800</v>
      </c>
      <c r="U193" s="296">
        <f t="shared" si="25"/>
        <v>20704437</v>
      </c>
      <c r="V193" s="298"/>
      <c r="W193" s="298"/>
      <c r="X193" s="298"/>
      <c r="Y193" s="298"/>
      <c r="Z193" s="296"/>
      <c r="AA193" s="296"/>
      <c r="AB193" s="296"/>
      <c r="AC193" s="296"/>
      <c r="AD193" s="296"/>
      <c r="AE193" s="296"/>
      <c r="AF193" s="970"/>
      <c r="AG193" s="1074"/>
      <c r="AH193" s="1034"/>
      <c r="AI193" s="1034"/>
      <c r="AJ193" s="1037"/>
      <c r="AK193" s="1034"/>
      <c r="AL193" s="1034"/>
      <c r="AM193" s="1034"/>
      <c r="AN193" s="1046"/>
      <c r="AO193" s="1046"/>
      <c r="AP193" s="1046"/>
      <c r="AQ193" s="1034"/>
      <c r="AR193" s="1043"/>
      <c r="AS193" s="1040"/>
      <c r="AT193" s="1043"/>
      <c r="AU193" s="1040"/>
      <c r="AV193" s="1043"/>
      <c r="AW193" s="1040"/>
      <c r="AX193" s="1046"/>
      <c r="AY193" s="1076"/>
    </row>
    <row r="194" spans="1:51" s="208" customFormat="1" ht="29.25" customHeight="1" thickBot="1">
      <c r="A194" s="1021"/>
      <c r="B194" s="1024"/>
      <c r="C194" s="1026" t="s">
        <v>323</v>
      </c>
      <c r="D194" s="141" t="s">
        <v>67</v>
      </c>
      <c r="E194" s="410">
        <v>265</v>
      </c>
      <c r="F194" s="410">
        <v>265</v>
      </c>
      <c r="G194" s="411">
        <v>265</v>
      </c>
      <c r="H194" s="411">
        <v>265</v>
      </c>
      <c r="I194" s="96"/>
      <c r="J194" s="96"/>
      <c r="K194" s="96"/>
      <c r="L194" s="96"/>
      <c r="M194" s="96"/>
      <c r="N194" s="96"/>
      <c r="O194" s="96"/>
      <c r="P194" s="96"/>
      <c r="Q194" s="96"/>
      <c r="R194" s="378"/>
      <c r="S194" s="968"/>
      <c r="T194" s="189">
        <v>0</v>
      </c>
      <c r="U194" s="70">
        <f>+VLOOKUP(C194,'TERRI-FEB-FLORA'!$A$1:$D$19,2,0)</f>
        <v>25</v>
      </c>
      <c r="V194" s="70"/>
      <c r="W194" s="70"/>
      <c r="X194" s="70"/>
      <c r="Y194" s="70"/>
      <c r="Z194" s="70"/>
      <c r="AA194" s="70"/>
      <c r="AB194" s="70"/>
      <c r="AC194" s="70"/>
      <c r="AD194" s="70"/>
      <c r="AE194" s="70"/>
      <c r="AF194" s="968"/>
      <c r="AG194" s="1072" t="s">
        <v>323</v>
      </c>
      <c r="AH194" s="1032" t="s">
        <v>303</v>
      </c>
      <c r="AI194" s="1032" t="s">
        <v>303</v>
      </c>
      <c r="AJ194" s="1035" t="s">
        <v>443</v>
      </c>
      <c r="AK194" s="1032" t="s">
        <v>323</v>
      </c>
      <c r="AL194" s="1032" t="s">
        <v>303</v>
      </c>
      <c r="AM194" s="1032" t="s">
        <v>441</v>
      </c>
      <c r="AN194" s="1044">
        <v>138604.63039371918</v>
      </c>
      <c r="AO194" s="1044">
        <v>65262.592396604639</v>
      </c>
      <c r="AP194" s="1044">
        <v>73342.037997114559</v>
      </c>
      <c r="AQ194" s="1032" t="s">
        <v>303</v>
      </c>
      <c r="AR194" s="1041" t="s">
        <v>336</v>
      </c>
      <c r="AS194" s="1038">
        <v>138604.63039371918</v>
      </c>
      <c r="AT194" s="1041" t="s">
        <v>336</v>
      </c>
      <c r="AU194" s="1038">
        <v>138604.63039371918</v>
      </c>
      <c r="AV194" s="1041" t="s">
        <v>337</v>
      </c>
      <c r="AW194" s="1038">
        <f>+AU194</f>
        <v>138604.63039371918</v>
      </c>
      <c r="AX194" s="1044">
        <f>+AW194</f>
        <v>138604.63039371918</v>
      </c>
      <c r="AY194" s="1076"/>
    </row>
    <row r="195" spans="1:51" s="208" customFormat="1" ht="29.25" customHeight="1" thickBot="1">
      <c r="A195" s="1021"/>
      <c r="B195" s="1024"/>
      <c r="C195" s="1027"/>
      <c r="D195" s="142" t="s">
        <v>6</v>
      </c>
      <c r="E195" s="374">
        <v>38360917</v>
      </c>
      <c r="F195" s="374">
        <v>38360917</v>
      </c>
      <c r="G195" s="373">
        <v>38360917</v>
      </c>
      <c r="H195" s="373">
        <v>36340103</v>
      </c>
      <c r="I195" s="96"/>
      <c r="J195" s="96"/>
      <c r="K195" s="96"/>
      <c r="L195" s="96"/>
      <c r="M195" s="96"/>
      <c r="N195" s="96"/>
      <c r="O195" s="96"/>
      <c r="P195" s="96"/>
      <c r="Q195" s="96"/>
      <c r="R195" s="378"/>
      <c r="S195" s="969"/>
      <c r="T195" s="373">
        <v>0</v>
      </c>
      <c r="U195" s="70">
        <f>+VLOOKUP(C194,'TERRI-FEB-FLORA'!$A$1:$D$19,4,0)</f>
        <v>14773270</v>
      </c>
      <c r="V195" s="190"/>
      <c r="W195" s="190"/>
      <c r="X195" s="190"/>
      <c r="Y195" s="190"/>
      <c r="Z195" s="70"/>
      <c r="AA195" s="70"/>
      <c r="AB195" s="70"/>
      <c r="AC195" s="70"/>
      <c r="AD195" s="70"/>
      <c r="AE195" s="70"/>
      <c r="AF195" s="969"/>
      <c r="AG195" s="1073"/>
      <c r="AH195" s="1033"/>
      <c r="AI195" s="1033"/>
      <c r="AJ195" s="1036"/>
      <c r="AK195" s="1033"/>
      <c r="AL195" s="1033"/>
      <c r="AM195" s="1033"/>
      <c r="AN195" s="1045"/>
      <c r="AO195" s="1045"/>
      <c r="AP195" s="1045"/>
      <c r="AQ195" s="1033"/>
      <c r="AR195" s="1042"/>
      <c r="AS195" s="1039"/>
      <c r="AT195" s="1042"/>
      <c r="AU195" s="1039"/>
      <c r="AV195" s="1042"/>
      <c r="AW195" s="1039"/>
      <c r="AX195" s="1045"/>
      <c r="AY195" s="1076"/>
    </row>
    <row r="196" spans="1:51" s="208" customFormat="1" ht="29.25" customHeight="1" thickBot="1">
      <c r="A196" s="1021"/>
      <c r="B196" s="1024"/>
      <c r="C196" s="1027"/>
      <c r="D196" s="142" t="s">
        <v>68</v>
      </c>
      <c r="E196" s="146">
        <v>0</v>
      </c>
      <c r="F196" s="146">
        <v>0</v>
      </c>
      <c r="G196" s="145">
        <v>0</v>
      </c>
      <c r="H196" s="145">
        <v>0</v>
      </c>
      <c r="I196" s="172"/>
      <c r="J196" s="172"/>
      <c r="K196" s="172"/>
      <c r="L196" s="172"/>
      <c r="M196" s="96"/>
      <c r="N196" s="96"/>
      <c r="O196" s="96"/>
      <c r="P196" s="96"/>
      <c r="Q196" s="96"/>
      <c r="R196" s="378"/>
      <c r="S196" s="969"/>
      <c r="T196" s="191">
        <v>0</v>
      </c>
      <c r="U196" s="192">
        <v>0</v>
      </c>
      <c r="V196" s="192"/>
      <c r="W196" s="192"/>
      <c r="X196" s="192"/>
      <c r="Y196" s="192"/>
      <c r="Z196" s="192"/>
      <c r="AA196" s="192"/>
      <c r="AB196" s="192"/>
      <c r="AC196" s="192"/>
      <c r="AD196" s="192"/>
      <c r="AE196" s="192"/>
      <c r="AF196" s="969"/>
      <c r="AG196" s="1073"/>
      <c r="AH196" s="1033"/>
      <c r="AI196" s="1033"/>
      <c r="AJ196" s="1036"/>
      <c r="AK196" s="1033"/>
      <c r="AL196" s="1033"/>
      <c r="AM196" s="1033"/>
      <c r="AN196" s="1045"/>
      <c r="AO196" s="1045"/>
      <c r="AP196" s="1045"/>
      <c r="AQ196" s="1033"/>
      <c r="AR196" s="1042"/>
      <c r="AS196" s="1039"/>
      <c r="AT196" s="1042"/>
      <c r="AU196" s="1039"/>
      <c r="AV196" s="1042"/>
      <c r="AW196" s="1039"/>
      <c r="AX196" s="1045"/>
      <c r="AY196" s="1076"/>
    </row>
    <row r="197" spans="1:51" s="208" customFormat="1" ht="29.25" customHeight="1" thickBot="1">
      <c r="A197" s="1021"/>
      <c r="B197" s="1024"/>
      <c r="C197" s="1027"/>
      <c r="D197" s="142" t="s">
        <v>7</v>
      </c>
      <c r="E197" s="146">
        <v>5372393</v>
      </c>
      <c r="F197" s="146">
        <v>5372393</v>
      </c>
      <c r="G197" s="145">
        <v>5372393</v>
      </c>
      <c r="H197" s="145">
        <v>5372393</v>
      </c>
      <c r="I197" s="172"/>
      <c r="J197" s="172"/>
      <c r="K197" s="172"/>
      <c r="L197" s="172"/>
      <c r="M197" s="96"/>
      <c r="N197" s="96"/>
      <c r="O197" s="96"/>
      <c r="P197" s="96"/>
      <c r="Q197" s="96"/>
      <c r="R197" s="378"/>
      <c r="S197" s="969"/>
      <c r="T197" s="145">
        <v>1971800</v>
      </c>
      <c r="U197" s="70">
        <f>+VLOOKUP(C194,'FLORA 2021'!$C$24:$G$43,5,0)</f>
        <v>5340237</v>
      </c>
      <c r="V197" s="192"/>
      <c r="W197" s="192"/>
      <c r="X197" s="192"/>
      <c r="Y197" s="192"/>
      <c r="Z197" s="192"/>
      <c r="AA197" s="192"/>
      <c r="AB197" s="192"/>
      <c r="AC197" s="192"/>
      <c r="AD197" s="192"/>
      <c r="AE197" s="192"/>
      <c r="AF197" s="969"/>
      <c r="AG197" s="1073"/>
      <c r="AH197" s="1033"/>
      <c r="AI197" s="1033"/>
      <c r="AJ197" s="1036"/>
      <c r="AK197" s="1033"/>
      <c r="AL197" s="1033"/>
      <c r="AM197" s="1033"/>
      <c r="AN197" s="1045"/>
      <c r="AO197" s="1045"/>
      <c r="AP197" s="1045"/>
      <c r="AQ197" s="1033"/>
      <c r="AR197" s="1042"/>
      <c r="AS197" s="1039"/>
      <c r="AT197" s="1042"/>
      <c r="AU197" s="1039"/>
      <c r="AV197" s="1042"/>
      <c r="AW197" s="1039"/>
      <c r="AX197" s="1045"/>
      <c r="AY197" s="1076"/>
    </row>
    <row r="198" spans="1:51" s="208" customFormat="1" ht="29.25" customHeight="1" thickBot="1">
      <c r="A198" s="1021"/>
      <c r="B198" s="1024"/>
      <c r="C198" s="1027"/>
      <c r="D198" s="142" t="s">
        <v>69</v>
      </c>
      <c r="E198" s="174">
        <v>265</v>
      </c>
      <c r="F198" s="174">
        <v>265</v>
      </c>
      <c r="G198" s="173">
        <v>265</v>
      </c>
      <c r="H198" s="173">
        <v>265</v>
      </c>
      <c r="I198" s="187"/>
      <c r="J198" s="187"/>
      <c r="K198" s="187"/>
      <c r="L198" s="187"/>
      <c r="M198" s="175"/>
      <c r="N198" s="175"/>
      <c r="O198" s="175"/>
      <c r="P198" s="175"/>
      <c r="Q198" s="175"/>
      <c r="R198" s="379"/>
      <c r="S198" s="969"/>
      <c r="T198" s="193">
        <v>0</v>
      </c>
      <c r="U198" s="175">
        <f t="shared" ref="U198:U199" si="26">+U194+U196</f>
        <v>25</v>
      </c>
      <c r="V198" s="194"/>
      <c r="W198" s="194"/>
      <c r="X198" s="194"/>
      <c r="Y198" s="194"/>
      <c r="Z198" s="175"/>
      <c r="AA198" s="175"/>
      <c r="AB198" s="175"/>
      <c r="AC198" s="175"/>
      <c r="AD198" s="175"/>
      <c r="AE198" s="175"/>
      <c r="AF198" s="969"/>
      <c r="AG198" s="1073"/>
      <c r="AH198" s="1033"/>
      <c r="AI198" s="1033"/>
      <c r="AJ198" s="1036"/>
      <c r="AK198" s="1033"/>
      <c r="AL198" s="1033"/>
      <c r="AM198" s="1033"/>
      <c r="AN198" s="1045"/>
      <c r="AO198" s="1045"/>
      <c r="AP198" s="1045"/>
      <c r="AQ198" s="1033"/>
      <c r="AR198" s="1042"/>
      <c r="AS198" s="1039"/>
      <c r="AT198" s="1042"/>
      <c r="AU198" s="1039"/>
      <c r="AV198" s="1042"/>
      <c r="AW198" s="1039"/>
      <c r="AX198" s="1045"/>
      <c r="AY198" s="1076"/>
    </row>
    <row r="199" spans="1:51" s="208" customFormat="1" ht="29.25" customHeight="1" thickBot="1">
      <c r="A199" s="1021"/>
      <c r="B199" s="1024"/>
      <c r="C199" s="1028"/>
      <c r="D199" s="295" t="s">
        <v>72</v>
      </c>
      <c r="E199" s="381">
        <v>43733310</v>
      </c>
      <c r="F199" s="381">
        <v>43733310</v>
      </c>
      <c r="G199" s="380">
        <v>43733310</v>
      </c>
      <c r="H199" s="380">
        <v>41712496</v>
      </c>
      <c r="I199" s="297"/>
      <c r="J199" s="297"/>
      <c r="K199" s="297"/>
      <c r="L199" s="297"/>
      <c r="M199" s="296"/>
      <c r="N199" s="296"/>
      <c r="O199" s="296"/>
      <c r="P199" s="296"/>
      <c r="Q199" s="296"/>
      <c r="R199" s="396"/>
      <c r="S199" s="970"/>
      <c r="T199" s="428">
        <v>1971800</v>
      </c>
      <c r="U199" s="296">
        <f t="shared" si="26"/>
        <v>20113507</v>
      </c>
      <c r="V199" s="298"/>
      <c r="W199" s="298"/>
      <c r="X199" s="298"/>
      <c r="Y199" s="298"/>
      <c r="Z199" s="296"/>
      <c r="AA199" s="296"/>
      <c r="AB199" s="296"/>
      <c r="AC199" s="296"/>
      <c r="AD199" s="296"/>
      <c r="AE199" s="296"/>
      <c r="AF199" s="970"/>
      <c r="AG199" s="1074"/>
      <c r="AH199" s="1034"/>
      <c r="AI199" s="1034"/>
      <c r="AJ199" s="1037"/>
      <c r="AK199" s="1034"/>
      <c r="AL199" s="1034"/>
      <c r="AM199" s="1034"/>
      <c r="AN199" s="1046"/>
      <c r="AO199" s="1046"/>
      <c r="AP199" s="1046"/>
      <c r="AQ199" s="1034"/>
      <c r="AR199" s="1043"/>
      <c r="AS199" s="1040"/>
      <c r="AT199" s="1043"/>
      <c r="AU199" s="1040"/>
      <c r="AV199" s="1043"/>
      <c r="AW199" s="1040"/>
      <c r="AX199" s="1046"/>
      <c r="AY199" s="1076"/>
    </row>
    <row r="200" spans="1:51" s="208" customFormat="1" ht="29.25" customHeight="1" thickBot="1">
      <c r="A200" s="1021"/>
      <c r="B200" s="1024"/>
      <c r="C200" s="1026" t="s">
        <v>324</v>
      </c>
      <c r="D200" s="141" t="s">
        <v>67</v>
      </c>
      <c r="E200" s="410">
        <v>35</v>
      </c>
      <c r="F200" s="410">
        <v>35</v>
      </c>
      <c r="G200" s="411">
        <v>35</v>
      </c>
      <c r="H200" s="411">
        <v>35</v>
      </c>
      <c r="I200" s="96"/>
      <c r="J200" s="96"/>
      <c r="K200" s="96"/>
      <c r="L200" s="96"/>
      <c r="M200" s="96"/>
      <c r="N200" s="96"/>
      <c r="O200" s="96"/>
      <c r="P200" s="96"/>
      <c r="Q200" s="96"/>
      <c r="R200" s="378"/>
      <c r="S200" s="968"/>
      <c r="T200" s="189">
        <v>0</v>
      </c>
      <c r="U200" s="70">
        <f>+VLOOKUP(C200,'TERRI-FEB-FLORA'!$A$1:$D$19,2,0)</f>
        <v>9</v>
      </c>
      <c r="V200" s="70"/>
      <c r="W200" s="70"/>
      <c r="X200" s="70"/>
      <c r="Y200" s="70"/>
      <c r="Z200" s="70"/>
      <c r="AA200" s="70"/>
      <c r="AB200" s="70"/>
      <c r="AC200" s="70"/>
      <c r="AD200" s="70"/>
      <c r="AE200" s="70"/>
      <c r="AF200" s="968"/>
      <c r="AG200" s="1072" t="s">
        <v>324</v>
      </c>
      <c r="AH200" s="1032" t="s">
        <v>303</v>
      </c>
      <c r="AI200" s="1032" t="s">
        <v>303</v>
      </c>
      <c r="AJ200" s="1035" t="s">
        <v>443</v>
      </c>
      <c r="AK200" s="1032" t="s">
        <v>324</v>
      </c>
      <c r="AL200" s="1032" t="s">
        <v>303</v>
      </c>
      <c r="AM200" s="1032" t="s">
        <v>441</v>
      </c>
      <c r="AN200" s="1044">
        <v>153161.8413380105</v>
      </c>
      <c r="AO200" s="1044">
        <v>71660.553014322664</v>
      </c>
      <c r="AP200" s="1044">
        <v>81501.288323687855</v>
      </c>
      <c r="AQ200" s="1032" t="s">
        <v>303</v>
      </c>
      <c r="AR200" s="1041" t="s">
        <v>336</v>
      </c>
      <c r="AS200" s="1038">
        <v>153161.8413380105</v>
      </c>
      <c r="AT200" s="1041" t="s">
        <v>336</v>
      </c>
      <c r="AU200" s="1038">
        <v>153161.8413380105</v>
      </c>
      <c r="AV200" s="1041" t="s">
        <v>337</v>
      </c>
      <c r="AW200" s="1038">
        <f>+AU200</f>
        <v>153161.8413380105</v>
      </c>
      <c r="AX200" s="1044">
        <f>+AW200</f>
        <v>153161.8413380105</v>
      </c>
      <c r="AY200" s="1076"/>
    </row>
    <row r="201" spans="1:51" s="208" customFormat="1" ht="29.25" customHeight="1" thickBot="1">
      <c r="A201" s="1021"/>
      <c r="B201" s="1024"/>
      <c r="C201" s="1027"/>
      <c r="D201" s="142" t="s">
        <v>6</v>
      </c>
      <c r="E201" s="374">
        <v>5097362</v>
      </c>
      <c r="F201" s="374">
        <v>5097362</v>
      </c>
      <c r="G201" s="373">
        <v>5097362</v>
      </c>
      <c r="H201" s="373">
        <v>4828838</v>
      </c>
      <c r="I201" s="96"/>
      <c r="J201" s="96"/>
      <c r="K201" s="96"/>
      <c r="L201" s="96"/>
      <c r="M201" s="96"/>
      <c r="N201" s="96"/>
      <c r="O201" s="96"/>
      <c r="P201" s="96"/>
      <c r="Q201" s="96"/>
      <c r="R201" s="378"/>
      <c r="S201" s="969"/>
      <c r="T201" s="373">
        <v>0</v>
      </c>
      <c r="U201" s="70">
        <f>+VLOOKUP(C200,'TERRI-FEB-FLORA'!$A$1:$D$19,4,0)</f>
        <v>5318377</v>
      </c>
      <c r="V201" s="190"/>
      <c r="W201" s="190"/>
      <c r="X201" s="190"/>
      <c r="Y201" s="190"/>
      <c r="Z201" s="70"/>
      <c r="AA201" s="70"/>
      <c r="AB201" s="70"/>
      <c r="AC201" s="70"/>
      <c r="AD201" s="70"/>
      <c r="AE201" s="70"/>
      <c r="AF201" s="969"/>
      <c r="AG201" s="1073"/>
      <c r="AH201" s="1033"/>
      <c r="AI201" s="1033"/>
      <c r="AJ201" s="1036"/>
      <c r="AK201" s="1033"/>
      <c r="AL201" s="1033"/>
      <c r="AM201" s="1033"/>
      <c r="AN201" s="1045"/>
      <c r="AO201" s="1045"/>
      <c r="AP201" s="1045"/>
      <c r="AQ201" s="1033"/>
      <c r="AR201" s="1042"/>
      <c r="AS201" s="1039"/>
      <c r="AT201" s="1042"/>
      <c r="AU201" s="1039"/>
      <c r="AV201" s="1042"/>
      <c r="AW201" s="1039"/>
      <c r="AX201" s="1045"/>
      <c r="AY201" s="1076"/>
    </row>
    <row r="202" spans="1:51" s="208" customFormat="1" ht="29.25" customHeight="1" thickBot="1">
      <c r="A202" s="1021"/>
      <c r="B202" s="1024"/>
      <c r="C202" s="1027"/>
      <c r="D202" s="142" t="s">
        <v>68</v>
      </c>
      <c r="E202" s="146">
        <v>0</v>
      </c>
      <c r="F202" s="146">
        <v>0</v>
      </c>
      <c r="G202" s="145">
        <v>0</v>
      </c>
      <c r="H202" s="145">
        <v>0</v>
      </c>
      <c r="I202" s="172"/>
      <c r="J202" s="172"/>
      <c r="K202" s="172"/>
      <c r="L202" s="172"/>
      <c r="M202" s="96"/>
      <c r="N202" s="96"/>
      <c r="O202" s="96"/>
      <c r="P202" s="96"/>
      <c r="Q202" s="96"/>
      <c r="R202" s="378"/>
      <c r="S202" s="969"/>
      <c r="T202" s="191">
        <v>0</v>
      </c>
      <c r="U202" s="192">
        <v>0</v>
      </c>
      <c r="V202" s="192"/>
      <c r="W202" s="192"/>
      <c r="X202" s="192"/>
      <c r="Y202" s="192"/>
      <c r="Z202" s="192"/>
      <c r="AA202" s="192"/>
      <c r="AB202" s="192"/>
      <c r="AC202" s="192"/>
      <c r="AD202" s="192"/>
      <c r="AE202" s="192"/>
      <c r="AF202" s="969"/>
      <c r="AG202" s="1073"/>
      <c r="AH202" s="1033"/>
      <c r="AI202" s="1033"/>
      <c r="AJ202" s="1036"/>
      <c r="AK202" s="1033"/>
      <c r="AL202" s="1033"/>
      <c r="AM202" s="1033"/>
      <c r="AN202" s="1045"/>
      <c r="AO202" s="1045"/>
      <c r="AP202" s="1045"/>
      <c r="AQ202" s="1033"/>
      <c r="AR202" s="1042"/>
      <c r="AS202" s="1039"/>
      <c r="AT202" s="1042"/>
      <c r="AU202" s="1039"/>
      <c r="AV202" s="1042"/>
      <c r="AW202" s="1039"/>
      <c r="AX202" s="1045"/>
      <c r="AY202" s="1076"/>
    </row>
    <row r="203" spans="1:51" s="208" customFormat="1" ht="29.25" customHeight="1" thickBot="1">
      <c r="A203" s="1021"/>
      <c r="B203" s="1024"/>
      <c r="C203" s="1027"/>
      <c r="D203" s="142" t="s">
        <v>7</v>
      </c>
      <c r="E203" s="146">
        <v>1111530</v>
      </c>
      <c r="F203" s="146">
        <v>1111530</v>
      </c>
      <c r="G203" s="145">
        <v>1111530</v>
      </c>
      <c r="H203" s="145">
        <v>1111530</v>
      </c>
      <c r="I203" s="172"/>
      <c r="J203" s="172"/>
      <c r="K203" s="172"/>
      <c r="L203" s="172"/>
      <c r="M203" s="96"/>
      <c r="N203" s="96"/>
      <c r="O203" s="96"/>
      <c r="P203" s="96"/>
      <c r="Q203" s="96"/>
      <c r="R203" s="378"/>
      <c r="S203" s="969"/>
      <c r="T203" s="145">
        <v>407959</v>
      </c>
      <c r="U203" s="70">
        <f>+VLOOKUP(C200,'FLORA 2021'!$C$24:$G$43,5,0)</f>
        <v>1104877</v>
      </c>
      <c r="V203" s="192"/>
      <c r="W203" s="192"/>
      <c r="X203" s="192"/>
      <c r="Y203" s="192"/>
      <c r="Z203" s="192"/>
      <c r="AA203" s="192"/>
      <c r="AB203" s="192"/>
      <c r="AC203" s="192"/>
      <c r="AD203" s="192"/>
      <c r="AE203" s="192"/>
      <c r="AF203" s="969"/>
      <c r="AG203" s="1073"/>
      <c r="AH203" s="1033"/>
      <c r="AI203" s="1033"/>
      <c r="AJ203" s="1036"/>
      <c r="AK203" s="1033"/>
      <c r="AL203" s="1033"/>
      <c r="AM203" s="1033"/>
      <c r="AN203" s="1045"/>
      <c r="AO203" s="1045"/>
      <c r="AP203" s="1045"/>
      <c r="AQ203" s="1033"/>
      <c r="AR203" s="1042"/>
      <c r="AS203" s="1039"/>
      <c r="AT203" s="1042"/>
      <c r="AU203" s="1039"/>
      <c r="AV203" s="1042"/>
      <c r="AW203" s="1039"/>
      <c r="AX203" s="1045"/>
      <c r="AY203" s="1076"/>
    </row>
    <row r="204" spans="1:51" s="208" customFormat="1" ht="29.25" customHeight="1" thickBot="1">
      <c r="A204" s="1021"/>
      <c r="B204" s="1024"/>
      <c r="C204" s="1027"/>
      <c r="D204" s="142" t="s">
        <v>69</v>
      </c>
      <c r="E204" s="174">
        <v>35</v>
      </c>
      <c r="F204" s="174">
        <v>35</v>
      </c>
      <c r="G204" s="173">
        <v>35</v>
      </c>
      <c r="H204" s="173">
        <v>35</v>
      </c>
      <c r="I204" s="187"/>
      <c r="J204" s="187"/>
      <c r="K204" s="187"/>
      <c r="L204" s="187"/>
      <c r="M204" s="175"/>
      <c r="N204" s="175"/>
      <c r="O204" s="175"/>
      <c r="P204" s="175"/>
      <c r="Q204" s="175"/>
      <c r="R204" s="379"/>
      <c r="S204" s="969"/>
      <c r="T204" s="193">
        <v>0</v>
      </c>
      <c r="U204" s="175">
        <f t="shared" ref="U204:U205" si="27">+U200+U202</f>
        <v>9</v>
      </c>
      <c r="V204" s="194"/>
      <c r="W204" s="194"/>
      <c r="X204" s="194"/>
      <c r="Y204" s="194"/>
      <c r="Z204" s="175"/>
      <c r="AA204" s="175"/>
      <c r="AB204" s="175"/>
      <c r="AC204" s="175"/>
      <c r="AD204" s="175"/>
      <c r="AE204" s="175"/>
      <c r="AF204" s="969"/>
      <c r="AG204" s="1073"/>
      <c r="AH204" s="1033"/>
      <c r="AI204" s="1033"/>
      <c r="AJ204" s="1036"/>
      <c r="AK204" s="1033"/>
      <c r="AL204" s="1033"/>
      <c r="AM204" s="1033"/>
      <c r="AN204" s="1045"/>
      <c r="AO204" s="1045"/>
      <c r="AP204" s="1045"/>
      <c r="AQ204" s="1033"/>
      <c r="AR204" s="1042"/>
      <c r="AS204" s="1039"/>
      <c r="AT204" s="1042"/>
      <c r="AU204" s="1039"/>
      <c r="AV204" s="1042"/>
      <c r="AW204" s="1039"/>
      <c r="AX204" s="1045"/>
      <c r="AY204" s="1076"/>
    </row>
    <row r="205" spans="1:51" s="208" customFormat="1" ht="29.25" customHeight="1" thickBot="1">
      <c r="A205" s="1021"/>
      <c r="B205" s="1024"/>
      <c r="C205" s="1028"/>
      <c r="D205" s="295" t="s">
        <v>72</v>
      </c>
      <c r="E205" s="381">
        <v>6208892</v>
      </c>
      <c r="F205" s="381">
        <v>6208892</v>
      </c>
      <c r="G205" s="380">
        <v>6208892</v>
      </c>
      <c r="H205" s="380">
        <v>5940368</v>
      </c>
      <c r="I205" s="297"/>
      <c r="J205" s="297"/>
      <c r="K205" s="297"/>
      <c r="L205" s="297"/>
      <c r="M205" s="296"/>
      <c r="N205" s="296"/>
      <c r="O205" s="296"/>
      <c r="P205" s="296"/>
      <c r="Q205" s="296"/>
      <c r="R205" s="396"/>
      <c r="S205" s="970"/>
      <c r="T205" s="428">
        <v>407959</v>
      </c>
      <c r="U205" s="296">
        <f t="shared" si="27"/>
        <v>6423254</v>
      </c>
      <c r="V205" s="298"/>
      <c r="W205" s="298"/>
      <c r="X205" s="298"/>
      <c r="Y205" s="298"/>
      <c r="Z205" s="296"/>
      <c r="AA205" s="296"/>
      <c r="AB205" s="296"/>
      <c r="AC205" s="296"/>
      <c r="AD205" s="296"/>
      <c r="AE205" s="296"/>
      <c r="AF205" s="970"/>
      <c r="AG205" s="1074"/>
      <c r="AH205" s="1034"/>
      <c r="AI205" s="1034"/>
      <c r="AJ205" s="1037"/>
      <c r="AK205" s="1034"/>
      <c r="AL205" s="1034"/>
      <c r="AM205" s="1034"/>
      <c r="AN205" s="1046"/>
      <c r="AO205" s="1046"/>
      <c r="AP205" s="1046"/>
      <c r="AQ205" s="1034"/>
      <c r="AR205" s="1043"/>
      <c r="AS205" s="1040"/>
      <c r="AT205" s="1043"/>
      <c r="AU205" s="1040"/>
      <c r="AV205" s="1043"/>
      <c r="AW205" s="1040"/>
      <c r="AX205" s="1046"/>
      <c r="AY205" s="1076"/>
    </row>
    <row r="206" spans="1:51" s="208" customFormat="1" ht="29.25" customHeight="1" thickBot="1">
      <c r="A206" s="1021"/>
      <c r="B206" s="1024"/>
      <c r="C206" s="1026" t="s">
        <v>325</v>
      </c>
      <c r="D206" s="141" t="s">
        <v>67</v>
      </c>
      <c r="E206" s="410">
        <v>132</v>
      </c>
      <c r="F206" s="410">
        <v>132</v>
      </c>
      <c r="G206" s="411">
        <v>132</v>
      </c>
      <c r="H206" s="411">
        <v>132</v>
      </c>
      <c r="I206" s="96"/>
      <c r="J206" s="96"/>
      <c r="K206" s="96"/>
      <c r="L206" s="96"/>
      <c r="M206" s="96"/>
      <c r="N206" s="96"/>
      <c r="O206" s="96"/>
      <c r="P206" s="96"/>
      <c r="Q206" s="96"/>
      <c r="R206" s="378"/>
      <c r="S206" s="968"/>
      <c r="T206" s="189">
        <v>0</v>
      </c>
      <c r="U206" s="70">
        <f>+VLOOKUP(C206,'TERRI-FEB-FLORA'!$A$1:$D$19,2,0)</f>
        <v>25</v>
      </c>
      <c r="V206" s="70"/>
      <c r="W206" s="70"/>
      <c r="X206" s="70"/>
      <c r="Y206" s="70"/>
      <c r="Z206" s="70"/>
      <c r="AA206" s="70"/>
      <c r="AB206" s="70"/>
      <c r="AC206" s="70"/>
      <c r="AD206" s="70"/>
      <c r="AE206" s="70"/>
      <c r="AF206" s="968"/>
      <c r="AG206" s="1072" t="s">
        <v>325</v>
      </c>
      <c r="AH206" s="1032" t="s">
        <v>303</v>
      </c>
      <c r="AI206" s="1032" t="s">
        <v>303</v>
      </c>
      <c r="AJ206" s="1035" t="s">
        <v>443</v>
      </c>
      <c r="AK206" s="1032" t="s">
        <v>325</v>
      </c>
      <c r="AL206" s="1032" t="s">
        <v>303</v>
      </c>
      <c r="AM206" s="1032" t="s">
        <v>441</v>
      </c>
      <c r="AN206" s="1044">
        <v>76648.842634579167</v>
      </c>
      <c r="AO206" s="1044">
        <v>37529.077001016514</v>
      </c>
      <c r="AP206" s="1044">
        <v>39119.76563356266</v>
      </c>
      <c r="AQ206" s="1032" t="s">
        <v>303</v>
      </c>
      <c r="AR206" s="1041" t="s">
        <v>336</v>
      </c>
      <c r="AS206" s="1038">
        <v>76648.842634579167</v>
      </c>
      <c r="AT206" s="1041" t="s">
        <v>336</v>
      </c>
      <c r="AU206" s="1038">
        <v>76648.842634579167</v>
      </c>
      <c r="AV206" s="1041" t="s">
        <v>337</v>
      </c>
      <c r="AW206" s="1038">
        <f>+AU206</f>
        <v>76648.842634579167</v>
      </c>
      <c r="AX206" s="1044">
        <f>+AW206</f>
        <v>76648.842634579167</v>
      </c>
      <c r="AY206" s="1076"/>
    </row>
    <row r="207" spans="1:51" s="208" customFormat="1" ht="29.25" customHeight="1" thickBot="1">
      <c r="A207" s="1021"/>
      <c r="B207" s="1024"/>
      <c r="C207" s="1027"/>
      <c r="D207" s="142" t="s">
        <v>6</v>
      </c>
      <c r="E207" s="374">
        <v>19082432</v>
      </c>
      <c r="F207" s="374">
        <v>19082432</v>
      </c>
      <c r="G207" s="373">
        <v>19082432</v>
      </c>
      <c r="H207" s="373">
        <v>18077189</v>
      </c>
      <c r="I207" s="96"/>
      <c r="J207" s="96"/>
      <c r="K207" s="96"/>
      <c r="L207" s="96"/>
      <c r="M207" s="96"/>
      <c r="N207" s="96"/>
      <c r="O207" s="96"/>
      <c r="P207" s="96"/>
      <c r="Q207" s="96"/>
      <c r="R207" s="378"/>
      <c r="S207" s="969"/>
      <c r="T207" s="373">
        <v>0</v>
      </c>
      <c r="U207" s="70">
        <f>+VLOOKUP(C206,'TERRI-FEB-FLORA'!$A$1:$D$19,4,0)</f>
        <v>14773270</v>
      </c>
      <c r="V207" s="190"/>
      <c r="W207" s="190"/>
      <c r="X207" s="190"/>
      <c r="Y207" s="190"/>
      <c r="Z207" s="70"/>
      <c r="AA207" s="70"/>
      <c r="AB207" s="70"/>
      <c r="AC207" s="70"/>
      <c r="AD207" s="70"/>
      <c r="AE207" s="70"/>
      <c r="AF207" s="969"/>
      <c r="AG207" s="1073"/>
      <c r="AH207" s="1033"/>
      <c r="AI207" s="1033"/>
      <c r="AJ207" s="1036"/>
      <c r="AK207" s="1033"/>
      <c r="AL207" s="1033"/>
      <c r="AM207" s="1033"/>
      <c r="AN207" s="1045"/>
      <c r="AO207" s="1045"/>
      <c r="AP207" s="1045"/>
      <c r="AQ207" s="1033"/>
      <c r="AR207" s="1042"/>
      <c r="AS207" s="1039"/>
      <c r="AT207" s="1042"/>
      <c r="AU207" s="1039"/>
      <c r="AV207" s="1042"/>
      <c r="AW207" s="1039"/>
      <c r="AX207" s="1045"/>
      <c r="AY207" s="1076"/>
    </row>
    <row r="208" spans="1:51" s="208" customFormat="1" ht="29.25" customHeight="1" thickBot="1">
      <c r="A208" s="1021"/>
      <c r="B208" s="1024"/>
      <c r="C208" s="1027"/>
      <c r="D208" s="142" t="s">
        <v>68</v>
      </c>
      <c r="E208" s="146">
        <v>0</v>
      </c>
      <c r="F208" s="146">
        <v>0</v>
      </c>
      <c r="G208" s="145">
        <v>0</v>
      </c>
      <c r="H208" s="145">
        <v>0</v>
      </c>
      <c r="I208" s="172"/>
      <c r="J208" s="172"/>
      <c r="K208" s="172"/>
      <c r="L208" s="172"/>
      <c r="M208" s="96"/>
      <c r="N208" s="96"/>
      <c r="O208" s="96"/>
      <c r="P208" s="96"/>
      <c r="Q208" s="96"/>
      <c r="R208" s="378"/>
      <c r="S208" s="969"/>
      <c r="T208" s="191">
        <v>0</v>
      </c>
      <c r="U208" s="192">
        <v>0</v>
      </c>
      <c r="V208" s="192"/>
      <c r="W208" s="192"/>
      <c r="X208" s="192"/>
      <c r="Y208" s="192"/>
      <c r="Z208" s="192"/>
      <c r="AA208" s="192"/>
      <c r="AB208" s="192"/>
      <c r="AC208" s="192"/>
      <c r="AD208" s="192"/>
      <c r="AE208" s="192"/>
      <c r="AF208" s="969"/>
      <c r="AG208" s="1073"/>
      <c r="AH208" s="1033"/>
      <c r="AI208" s="1033"/>
      <c r="AJ208" s="1036"/>
      <c r="AK208" s="1033"/>
      <c r="AL208" s="1033"/>
      <c r="AM208" s="1033"/>
      <c r="AN208" s="1045"/>
      <c r="AO208" s="1045"/>
      <c r="AP208" s="1045"/>
      <c r="AQ208" s="1033"/>
      <c r="AR208" s="1042"/>
      <c r="AS208" s="1039"/>
      <c r="AT208" s="1042"/>
      <c r="AU208" s="1039"/>
      <c r="AV208" s="1042"/>
      <c r="AW208" s="1039"/>
      <c r="AX208" s="1045"/>
      <c r="AY208" s="1076"/>
    </row>
    <row r="209" spans="1:51" s="208" customFormat="1" ht="29.25" customHeight="1" thickBot="1">
      <c r="A209" s="1021"/>
      <c r="B209" s="1024"/>
      <c r="C209" s="1027"/>
      <c r="D209" s="142" t="s">
        <v>7</v>
      </c>
      <c r="E209" s="146">
        <v>3228729</v>
      </c>
      <c r="F209" s="146">
        <v>3228729</v>
      </c>
      <c r="G209" s="145">
        <v>3228729</v>
      </c>
      <c r="H209" s="145">
        <v>3228729</v>
      </c>
      <c r="I209" s="172"/>
      <c r="J209" s="172"/>
      <c r="K209" s="172"/>
      <c r="L209" s="172"/>
      <c r="M209" s="96"/>
      <c r="N209" s="96"/>
      <c r="O209" s="96"/>
      <c r="P209" s="96"/>
      <c r="Q209" s="96"/>
      <c r="R209" s="378"/>
      <c r="S209" s="969"/>
      <c r="T209" s="145">
        <v>1185022</v>
      </c>
      <c r="U209" s="70">
        <f>+VLOOKUP(C206,'FLORA 2021'!$C$24:$G$43,5,0)</f>
        <v>3209403</v>
      </c>
      <c r="V209" s="192"/>
      <c r="W209" s="192"/>
      <c r="X209" s="192"/>
      <c r="Y209" s="192"/>
      <c r="Z209" s="192"/>
      <c r="AA209" s="192"/>
      <c r="AB209" s="192"/>
      <c r="AC209" s="192"/>
      <c r="AD209" s="192"/>
      <c r="AE209" s="192"/>
      <c r="AF209" s="969"/>
      <c r="AG209" s="1073"/>
      <c r="AH209" s="1033"/>
      <c r="AI209" s="1033"/>
      <c r="AJ209" s="1036"/>
      <c r="AK209" s="1033"/>
      <c r="AL209" s="1033"/>
      <c r="AM209" s="1033"/>
      <c r="AN209" s="1045"/>
      <c r="AO209" s="1045"/>
      <c r="AP209" s="1045"/>
      <c r="AQ209" s="1033"/>
      <c r="AR209" s="1042"/>
      <c r="AS209" s="1039"/>
      <c r="AT209" s="1042"/>
      <c r="AU209" s="1039"/>
      <c r="AV209" s="1042"/>
      <c r="AW209" s="1039"/>
      <c r="AX209" s="1045"/>
      <c r="AY209" s="1076"/>
    </row>
    <row r="210" spans="1:51" s="208" customFormat="1" ht="29.25" customHeight="1" thickBot="1">
      <c r="A210" s="1021"/>
      <c r="B210" s="1024"/>
      <c r="C210" s="1027"/>
      <c r="D210" s="142" t="s">
        <v>69</v>
      </c>
      <c r="E210" s="174">
        <v>132</v>
      </c>
      <c r="F210" s="174">
        <v>132</v>
      </c>
      <c r="G210" s="173">
        <v>132</v>
      </c>
      <c r="H210" s="173">
        <v>132</v>
      </c>
      <c r="I210" s="187"/>
      <c r="J210" s="187"/>
      <c r="K210" s="187"/>
      <c r="L210" s="187"/>
      <c r="M210" s="175"/>
      <c r="N210" s="175"/>
      <c r="O210" s="175"/>
      <c r="P210" s="175"/>
      <c r="Q210" s="175"/>
      <c r="R210" s="379"/>
      <c r="S210" s="969"/>
      <c r="T210" s="193">
        <v>0</v>
      </c>
      <c r="U210" s="175">
        <f t="shared" ref="U210:U211" si="28">+U206+U208</f>
        <v>25</v>
      </c>
      <c r="V210" s="194"/>
      <c r="W210" s="194"/>
      <c r="X210" s="194"/>
      <c r="Y210" s="194"/>
      <c r="Z210" s="175"/>
      <c r="AA210" s="175"/>
      <c r="AB210" s="175"/>
      <c r="AC210" s="175"/>
      <c r="AD210" s="175"/>
      <c r="AE210" s="175"/>
      <c r="AF210" s="969"/>
      <c r="AG210" s="1073"/>
      <c r="AH210" s="1033"/>
      <c r="AI210" s="1033"/>
      <c r="AJ210" s="1036"/>
      <c r="AK210" s="1033"/>
      <c r="AL210" s="1033"/>
      <c r="AM210" s="1033"/>
      <c r="AN210" s="1045"/>
      <c r="AO210" s="1045"/>
      <c r="AP210" s="1045"/>
      <c r="AQ210" s="1033"/>
      <c r="AR210" s="1042"/>
      <c r="AS210" s="1039"/>
      <c r="AT210" s="1042"/>
      <c r="AU210" s="1039"/>
      <c r="AV210" s="1042"/>
      <c r="AW210" s="1039"/>
      <c r="AX210" s="1045"/>
      <c r="AY210" s="1076"/>
    </row>
    <row r="211" spans="1:51" s="208" customFormat="1" ht="29.25" customHeight="1" thickBot="1">
      <c r="A211" s="1021"/>
      <c r="B211" s="1024"/>
      <c r="C211" s="1028"/>
      <c r="D211" s="295" t="s">
        <v>72</v>
      </c>
      <c r="E211" s="381">
        <v>22311161</v>
      </c>
      <c r="F211" s="381">
        <v>22311161</v>
      </c>
      <c r="G211" s="380">
        <v>22311161</v>
      </c>
      <c r="H211" s="380">
        <v>21305918</v>
      </c>
      <c r="I211" s="297"/>
      <c r="J211" s="297"/>
      <c r="K211" s="297"/>
      <c r="L211" s="297"/>
      <c r="M211" s="296"/>
      <c r="N211" s="296"/>
      <c r="O211" s="296"/>
      <c r="P211" s="296"/>
      <c r="Q211" s="296"/>
      <c r="R211" s="396"/>
      <c r="S211" s="970"/>
      <c r="T211" s="428">
        <v>1185022</v>
      </c>
      <c r="U211" s="296">
        <f t="shared" si="28"/>
        <v>17982673</v>
      </c>
      <c r="V211" s="298"/>
      <c r="W211" s="298"/>
      <c r="X211" s="298"/>
      <c r="Y211" s="298"/>
      <c r="Z211" s="296"/>
      <c r="AA211" s="296"/>
      <c r="AB211" s="296"/>
      <c r="AC211" s="296"/>
      <c r="AD211" s="296"/>
      <c r="AE211" s="296"/>
      <c r="AF211" s="970"/>
      <c r="AG211" s="1074"/>
      <c r="AH211" s="1034"/>
      <c r="AI211" s="1034"/>
      <c r="AJ211" s="1037"/>
      <c r="AK211" s="1034"/>
      <c r="AL211" s="1034"/>
      <c r="AM211" s="1034"/>
      <c r="AN211" s="1046"/>
      <c r="AO211" s="1046"/>
      <c r="AP211" s="1046"/>
      <c r="AQ211" s="1034"/>
      <c r="AR211" s="1043"/>
      <c r="AS211" s="1040"/>
      <c r="AT211" s="1043"/>
      <c r="AU211" s="1040"/>
      <c r="AV211" s="1043"/>
      <c r="AW211" s="1040"/>
      <c r="AX211" s="1046"/>
      <c r="AY211" s="1076"/>
    </row>
    <row r="212" spans="1:51" s="208" customFormat="1" ht="29.25" customHeight="1" thickBot="1">
      <c r="A212" s="1021"/>
      <c r="B212" s="1024"/>
      <c r="C212" s="1026" t="s">
        <v>326</v>
      </c>
      <c r="D212" s="141" t="s">
        <v>67</v>
      </c>
      <c r="E212" s="410">
        <v>28</v>
      </c>
      <c r="F212" s="410">
        <v>28</v>
      </c>
      <c r="G212" s="411">
        <v>28</v>
      </c>
      <c r="H212" s="411">
        <v>28</v>
      </c>
      <c r="I212" s="96"/>
      <c r="J212" s="96"/>
      <c r="K212" s="96"/>
      <c r="L212" s="96"/>
      <c r="M212" s="96"/>
      <c r="N212" s="96"/>
      <c r="O212" s="96"/>
      <c r="P212" s="96"/>
      <c r="Q212" s="96"/>
      <c r="R212" s="378"/>
      <c r="S212" s="968"/>
      <c r="T212" s="189">
        <v>0</v>
      </c>
      <c r="U212" s="70">
        <f>+VLOOKUP(C212,'TERRI-FEB-FLORA'!$A$1:$D$19,2,0)</f>
        <v>1</v>
      </c>
      <c r="V212" s="70"/>
      <c r="W212" s="70"/>
      <c r="X212" s="70"/>
      <c r="Y212" s="70"/>
      <c r="Z212" s="70"/>
      <c r="AA212" s="70"/>
      <c r="AB212" s="70"/>
      <c r="AC212" s="70"/>
      <c r="AD212" s="70"/>
      <c r="AE212" s="70"/>
      <c r="AF212" s="968"/>
      <c r="AG212" s="1072" t="s">
        <v>326</v>
      </c>
      <c r="AH212" s="1032" t="s">
        <v>303</v>
      </c>
      <c r="AI212" s="1032" t="s">
        <v>303</v>
      </c>
      <c r="AJ212" s="1035" t="s">
        <v>443</v>
      </c>
      <c r="AK212" s="1032" t="s">
        <v>326</v>
      </c>
      <c r="AL212" s="1032" t="s">
        <v>303</v>
      </c>
      <c r="AM212" s="1032" t="s">
        <v>441</v>
      </c>
      <c r="AN212" s="1044">
        <v>83774.075926396676</v>
      </c>
      <c r="AO212" s="1044">
        <v>40067.78068112809</v>
      </c>
      <c r="AP212" s="1044">
        <v>43706.295245268586</v>
      </c>
      <c r="AQ212" s="1032" t="s">
        <v>303</v>
      </c>
      <c r="AR212" s="1041" t="s">
        <v>336</v>
      </c>
      <c r="AS212" s="1038">
        <v>83774.075926396676</v>
      </c>
      <c r="AT212" s="1041" t="s">
        <v>336</v>
      </c>
      <c r="AU212" s="1038">
        <v>83774.075926396676</v>
      </c>
      <c r="AV212" s="1041" t="s">
        <v>337</v>
      </c>
      <c r="AW212" s="1038">
        <f>+AU212</f>
        <v>83774.075926396676</v>
      </c>
      <c r="AX212" s="1044">
        <f>+AW212</f>
        <v>83774.075926396676</v>
      </c>
      <c r="AY212" s="1076"/>
    </row>
    <row r="213" spans="1:51" s="208" customFormat="1" ht="29.25" customHeight="1" thickBot="1">
      <c r="A213" s="1021"/>
      <c r="B213" s="1024"/>
      <c r="C213" s="1027"/>
      <c r="D213" s="142" t="s">
        <v>6</v>
      </c>
      <c r="E213" s="374">
        <v>4117100</v>
      </c>
      <c r="F213" s="374">
        <v>4117100</v>
      </c>
      <c r="G213" s="373">
        <v>4117100</v>
      </c>
      <c r="H213" s="373">
        <v>3900215</v>
      </c>
      <c r="I213" s="96"/>
      <c r="J213" s="96"/>
      <c r="K213" s="96"/>
      <c r="L213" s="96"/>
      <c r="M213" s="96"/>
      <c r="N213" s="96"/>
      <c r="O213" s="96"/>
      <c r="P213" s="96"/>
      <c r="Q213" s="96"/>
      <c r="R213" s="378"/>
      <c r="S213" s="969"/>
      <c r="T213" s="373">
        <v>0</v>
      </c>
      <c r="U213" s="70">
        <f>+VLOOKUP(C212,'TERRI-FEB-FLORA'!$A$1:$D$19,4,0)</f>
        <v>590931</v>
      </c>
      <c r="V213" s="190"/>
      <c r="W213" s="190"/>
      <c r="X213" s="190"/>
      <c r="Y213" s="190"/>
      <c r="Z213" s="70"/>
      <c r="AA213" s="70"/>
      <c r="AB213" s="70"/>
      <c r="AC213" s="70"/>
      <c r="AD213" s="70"/>
      <c r="AE213" s="70"/>
      <c r="AF213" s="969"/>
      <c r="AG213" s="1073"/>
      <c r="AH213" s="1033"/>
      <c r="AI213" s="1033"/>
      <c r="AJ213" s="1036"/>
      <c r="AK213" s="1033"/>
      <c r="AL213" s="1033"/>
      <c r="AM213" s="1033"/>
      <c r="AN213" s="1045"/>
      <c r="AO213" s="1045"/>
      <c r="AP213" s="1045"/>
      <c r="AQ213" s="1033"/>
      <c r="AR213" s="1042"/>
      <c r="AS213" s="1039"/>
      <c r="AT213" s="1042"/>
      <c r="AU213" s="1039"/>
      <c r="AV213" s="1042"/>
      <c r="AW213" s="1039"/>
      <c r="AX213" s="1045"/>
      <c r="AY213" s="1076"/>
    </row>
    <row r="214" spans="1:51" s="208" customFormat="1" ht="29.25" customHeight="1" thickBot="1">
      <c r="A214" s="1021"/>
      <c r="B214" s="1024"/>
      <c r="C214" s="1027"/>
      <c r="D214" s="142" t="s">
        <v>68</v>
      </c>
      <c r="E214" s="146">
        <v>0</v>
      </c>
      <c r="F214" s="146">
        <v>0</v>
      </c>
      <c r="G214" s="145">
        <v>0</v>
      </c>
      <c r="H214" s="145">
        <v>0</v>
      </c>
      <c r="I214" s="172"/>
      <c r="J214" s="172"/>
      <c r="K214" s="172"/>
      <c r="L214" s="172"/>
      <c r="M214" s="96"/>
      <c r="N214" s="96"/>
      <c r="O214" s="96"/>
      <c r="P214" s="96"/>
      <c r="Q214" s="96"/>
      <c r="R214" s="378"/>
      <c r="S214" s="969"/>
      <c r="T214" s="191">
        <v>0</v>
      </c>
      <c r="U214" s="192">
        <v>0</v>
      </c>
      <c r="V214" s="192"/>
      <c r="W214" s="192"/>
      <c r="X214" s="192"/>
      <c r="Y214" s="192"/>
      <c r="Z214" s="192"/>
      <c r="AA214" s="192"/>
      <c r="AB214" s="192"/>
      <c r="AC214" s="192"/>
      <c r="AD214" s="192"/>
      <c r="AE214" s="192"/>
      <c r="AF214" s="969"/>
      <c r="AG214" s="1073"/>
      <c r="AH214" s="1033"/>
      <c r="AI214" s="1033"/>
      <c r="AJ214" s="1036"/>
      <c r="AK214" s="1033"/>
      <c r="AL214" s="1033"/>
      <c r="AM214" s="1033"/>
      <c r="AN214" s="1045"/>
      <c r="AO214" s="1045"/>
      <c r="AP214" s="1045"/>
      <c r="AQ214" s="1033"/>
      <c r="AR214" s="1042"/>
      <c r="AS214" s="1039"/>
      <c r="AT214" s="1042"/>
      <c r="AU214" s="1039"/>
      <c r="AV214" s="1042"/>
      <c r="AW214" s="1039"/>
      <c r="AX214" s="1045"/>
      <c r="AY214" s="1076"/>
    </row>
    <row r="215" spans="1:51" s="208" customFormat="1" ht="29.25" customHeight="1" thickBot="1">
      <c r="A215" s="1021"/>
      <c r="B215" s="1024"/>
      <c r="C215" s="1027"/>
      <c r="D215" s="142" t="s">
        <v>7</v>
      </c>
      <c r="E215" s="146">
        <v>635160</v>
      </c>
      <c r="F215" s="146">
        <v>635160</v>
      </c>
      <c r="G215" s="145">
        <v>635160</v>
      </c>
      <c r="H215" s="145">
        <v>635160</v>
      </c>
      <c r="I215" s="172"/>
      <c r="J215" s="172"/>
      <c r="K215" s="172"/>
      <c r="L215" s="172"/>
      <c r="M215" s="96"/>
      <c r="N215" s="96"/>
      <c r="O215" s="96"/>
      <c r="P215" s="96"/>
      <c r="Q215" s="96"/>
      <c r="R215" s="378"/>
      <c r="S215" s="969"/>
      <c r="T215" s="145">
        <v>233119</v>
      </c>
      <c r="U215" s="70">
        <f>+VLOOKUP(C212,'FLORA 2021'!$C$24:$G$43,5,0)</f>
        <v>631358</v>
      </c>
      <c r="V215" s="192"/>
      <c r="W215" s="192"/>
      <c r="X215" s="192"/>
      <c r="Y215" s="192"/>
      <c r="Z215" s="192"/>
      <c r="AA215" s="192"/>
      <c r="AB215" s="192"/>
      <c r="AC215" s="192"/>
      <c r="AD215" s="192"/>
      <c r="AE215" s="192"/>
      <c r="AF215" s="969"/>
      <c r="AG215" s="1073"/>
      <c r="AH215" s="1033"/>
      <c r="AI215" s="1033"/>
      <c r="AJ215" s="1036"/>
      <c r="AK215" s="1033"/>
      <c r="AL215" s="1033"/>
      <c r="AM215" s="1033"/>
      <c r="AN215" s="1045"/>
      <c r="AO215" s="1045"/>
      <c r="AP215" s="1045"/>
      <c r="AQ215" s="1033"/>
      <c r="AR215" s="1042"/>
      <c r="AS215" s="1039"/>
      <c r="AT215" s="1042"/>
      <c r="AU215" s="1039"/>
      <c r="AV215" s="1042"/>
      <c r="AW215" s="1039"/>
      <c r="AX215" s="1045"/>
      <c r="AY215" s="1076"/>
    </row>
    <row r="216" spans="1:51" s="208" customFormat="1" ht="29.25" customHeight="1" thickBot="1">
      <c r="A216" s="1021"/>
      <c r="B216" s="1024"/>
      <c r="C216" s="1027"/>
      <c r="D216" s="142" t="s">
        <v>69</v>
      </c>
      <c r="E216" s="174">
        <v>28</v>
      </c>
      <c r="F216" s="174">
        <v>28</v>
      </c>
      <c r="G216" s="173">
        <v>28</v>
      </c>
      <c r="H216" s="173">
        <v>28</v>
      </c>
      <c r="I216" s="187"/>
      <c r="J216" s="187"/>
      <c r="K216" s="187"/>
      <c r="L216" s="187"/>
      <c r="M216" s="175"/>
      <c r="N216" s="175"/>
      <c r="O216" s="175"/>
      <c r="P216" s="175"/>
      <c r="Q216" s="175"/>
      <c r="R216" s="379"/>
      <c r="S216" s="969"/>
      <c r="T216" s="193">
        <v>0</v>
      </c>
      <c r="U216" s="175">
        <f t="shared" ref="U216:U217" si="29">+U212+U214</f>
        <v>1</v>
      </c>
      <c r="V216" s="194"/>
      <c r="W216" s="194"/>
      <c r="X216" s="194"/>
      <c r="Y216" s="194"/>
      <c r="Z216" s="175"/>
      <c r="AA216" s="175"/>
      <c r="AB216" s="175"/>
      <c r="AC216" s="175"/>
      <c r="AD216" s="175"/>
      <c r="AE216" s="175"/>
      <c r="AF216" s="969"/>
      <c r="AG216" s="1073"/>
      <c r="AH216" s="1033"/>
      <c r="AI216" s="1033"/>
      <c r="AJ216" s="1036"/>
      <c r="AK216" s="1033"/>
      <c r="AL216" s="1033"/>
      <c r="AM216" s="1033"/>
      <c r="AN216" s="1045"/>
      <c r="AO216" s="1045"/>
      <c r="AP216" s="1045"/>
      <c r="AQ216" s="1033"/>
      <c r="AR216" s="1042"/>
      <c r="AS216" s="1039"/>
      <c r="AT216" s="1042"/>
      <c r="AU216" s="1039"/>
      <c r="AV216" s="1042"/>
      <c r="AW216" s="1039"/>
      <c r="AX216" s="1045"/>
      <c r="AY216" s="1076"/>
    </row>
    <row r="217" spans="1:51" s="208" customFormat="1" ht="29.25" customHeight="1" thickBot="1">
      <c r="A217" s="1021"/>
      <c r="B217" s="1024"/>
      <c r="C217" s="1028"/>
      <c r="D217" s="295" t="s">
        <v>72</v>
      </c>
      <c r="E217" s="381">
        <v>4752260</v>
      </c>
      <c r="F217" s="381">
        <v>4752260</v>
      </c>
      <c r="G217" s="380">
        <v>4752260</v>
      </c>
      <c r="H217" s="380">
        <v>4535375</v>
      </c>
      <c r="I217" s="297"/>
      <c r="J217" s="297"/>
      <c r="K217" s="297"/>
      <c r="L217" s="297"/>
      <c r="M217" s="296"/>
      <c r="N217" s="296"/>
      <c r="O217" s="296"/>
      <c r="P217" s="296"/>
      <c r="Q217" s="296"/>
      <c r="R217" s="396"/>
      <c r="S217" s="970"/>
      <c r="T217" s="428">
        <v>233119</v>
      </c>
      <c r="U217" s="296">
        <f t="shared" si="29"/>
        <v>1222289</v>
      </c>
      <c r="V217" s="298"/>
      <c r="W217" s="298"/>
      <c r="X217" s="298"/>
      <c r="Y217" s="298"/>
      <c r="Z217" s="296"/>
      <c r="AA217" s="296"/>
      <c r="AB217" s="296"/>
      <c r="AC217" s="296"/>
      <c r="AD217" s="296"/>
      <c r="AE217" s="296"/>
      <c r="AF217" s="970"/>
      <c r="AG217" s="1074"/>
      <c r="AH217" s="1034"/>
      <c r="AI217" s="1034"/>
      <c r="AJ217" s="1037"/>
      <c r="AK217" s="1034"/>
      <c r="AL217" s="1034"/>
      <c r="AM217" s="1034"/>
      <c r="AN217" s="1046"/>
      <c r="AO217" s="1046"/>
      <c r="AP217" s="1046"/>
      <c r="AQ217" s="1034"/>
      <c r="AR217" s="1043"/>
      <c r="AS217" s="1040"/>
      <c r="AT217" s="1043"/>
      <c r="AU217" s="1040"/>
      <c r="AV217" s="1043"/>
      <c r="AW217" s="1040"/>
      <c r="AX217" s="1046"/>
      <c r="AY217" s="1076"/>
    </row>
    <row r="218" spans="1:51" s="208" customFormat="1" ht="29.25" customHeight="1" thickBot="1">
      <c r="A218" s="1021"/>
      <c r="B218" s="1024"/>
      <c r="C218" s="1026" t="s">
        <v>327</v>
      </c>
      <c r="D218" s="141" t="s">
        <v>67</v>
      </c>
      <c r="E218" s="410">
        <v>158</v>
      </c>
      <c r="F218" s="410">
        <v>158</v>
      </c>
      <c r="G218" s="411">
        <v>158</v>
      </c>
      <c r="H218" s="411">
        <v>158</v>
      </c>
      <c r="I218" s="96"/>
      <c r="J218" s="96"/>
      <c r="K218" s="96"/>
      <c r="L218" s="96"/>
      <c r="M218" s="96"/>
      <c r="N218" s="96"/>
      <c r="O218" s="96"/>
      <c r="P218" s="96"/>
      <c r="Q218" s="96"/>
      <c r="R218" s="378"/>
      <c r="S218" s="968"/>
      <c r="T218" s="189">
        <v>0</v>
      </c>
      <c r="U218" s="70">
        <f>+VLOOKUP(C218,'TERRI-FEB-FLORA'!$A$1:$D$19,2,0)</f>
        <v>17</v>
      </c>
      <c r="V218" s="70"/>
      <c r="W218" s="70"/>
      <c r="X218" s="70"/>
      <c r="Y218" s="70"/>
      <c r="Z218" s="70"/>
      <c r="AA218" s="70"/>
      <c r="AB218" s="70"/>
      <c r="AC218" s="70"/>
      <c r="AD218" s="70"/>
      <c r="AE218" s="70"/>
      <c r="AF218" s="968"/>
      <c r="AG218" s="1072" t="s">
        <v>327</v>
      </c>
      <c r="AH218" s="1032" t="s">
        <v>303</v>
      </c>
      <c r="AI218" s="1032" t="s">
        <v>303</v>
      </c>
      <c r="AJ218" s="1035" t="s">
        <v>443</v>
      </c>
      <c r="AK218" s="1032" t="s">
        <v>327</v>
      </c>
      <c r="AL218" s="1032" t="s">
        <v>303</v>
      </c>
      <c r="AM218" s="1032" t="s">
        <v>441</v>
      </c>
      <c r="AN218" s="1044">
        <v>254468.54850706516</v>
      </c>
      <c r="AO218" s="1044">
        <v>120116.09417690006</v>
      </c>
      <c r="AP218" s="1044">
        <v>134352.45433016508</v>
      </c>
      <c r="AQ218" s="1032" t="s">
        <v>303</v>
      </c>
      <c r="AR218" s="1041" t="s">
        <v>336</v>
      </c>
      <c r="AS218" s="1038">
        <v>254468.54850706516</v>
      </c>
      <c r="AT218" s="1041" t="s">
        <v>336</v>
      </c>
      <c r="AU218" s="1038">
        <v>254468.54850706516</v>
      </c>
      <c r="AV218" s="1041" t="s">
        <v>337</v>
      </c>
      <c r="AW218" s="1038">
        <f>+AU218</f>
        <v>254468.54850706516</v>
      </c>
      <c r="AX218" s="1044">
        <f>+AW218</f>
        <v>254468.54850706516</v>
      </c>
      <c r="AY218" s="1076"/>
    </row>
    <row r="219" spans="1:51" s="208" customFormat="1" ht="29.25" customHeight="1" thickBot="1">
      <c r="A219" s="1021"/>
      <c r="B219" s="1024"/>
      <c r="C219" s="1027"/>
      <c r="D219" s="142" t="s">
        <v>6</v>
      </c>
      <c r="E219" s="374">
        <v>22938129</v>
      </c>
      <c r="F219" s="374">
        <v>22938129</v>
      </c>
      <c r="G219" s="373">
        <v>22938129</v>
      </c>
      <c r="H219" s="373">
        <v>21729772</v>
      </c>
      <c r="I219" s="96"/>
      <c r="J219" s="96"/>
      <c r="K219" s="96"/>
      <c r="L219" s="96"/>
      <c r="M219" s="96"/>
      <c r="N219" s="96"/>
      <c r="O219" s="96"/>
      <c r="P219" s="96"/>
      <c r="Q219" s="96"/>
      <c r="R219" s="378"/>
      <c r="S219" s="969"/>
      <c r="T219" s="373">
        <v>0</v>
      </c>
      <c r="U219" s="70">
        <f>+VLOOKUP(C218,'TERRI-FEB-FLORA'!$A$1:$D$19,4,0)</f>
        <v>10045823</v>
      </c>
      <c r="V219" s="190"/>
      <c r="W219" s="190"/>
      <c r="X219" s="190"/>
      <c r="Y219" s="190"/>
      <c r="Z219" s="70"/>
      <c r="AA219" s="70"/>
      <c r="AB219" s="70"/>
      <c r="AC219" s="70"/>
      <c r="AD219" s="70"/>
      <c r="AE219" s="70"/>
      <c r="AF219" s="969"/>
      <c r="AG219" s="1073"/>
      <c r="AH219" s="1033"/>
      <c r="AI219" s="1033"/>
      <c r="AJ219" s="1036"/>
      <c r="AK219" s="1033"/>
      <c r="AL219" s="1033"/>
      <c r="AM219" s="1033"/>
      <c r="AN219" s="1045"/>
      <c r="AO219" s="1045"/>
      <c r="AP219" s="1045"/>
      <c r="AQ219" s="1033"/>
      <c r="AR219" s="1042"/>
      <c r="AS219" s="1039"/>
      <c r="AT219" s="1042"/>
      <c r="AU219" s="1039"/>
      <c r="AV219" s="1042"/>
      <c r="AW219" s="1039"/>
      <c r="AX219" s="1045"/>
      <c r="AY219" s="1076"/>
    </row>
    <row r="220" spans="1:51" s="208" customFormat="1" ht="29.25" customHeight="1" thickBot="1">
      <c r="A220" s="1021"/>
      <c r="B220" s="1024"/>
      <c r="C220" s="1027"/>
      <c r="D220" s="142" t="s">
        <v>68</v>
      </c>
      <c r="E220" s="146">
        <v>0</v>
      </c>
      <c r="F220" s="146">
        <v>0</v>
      </c>
      <c r="G220" s="145">
        <v>0</v>
      </c>
      <c r="H220" s="145">
        <v>0</v>
      </c>
      <c r="I220" s="172"/>
      <c r="J220" s="172"/>
      <c r="K220" s="172"/>
      <c r="L220" s="172"/>
      <c r="M220" s="96"/>
      <c r="N220" s="96"/>
      <c r="O220" s="96"/>
      <c r="P220" s="96"/>
      <c r="Q220" s="96"/>
      <c r="R220" s="378"/>
      <c r="S220" s="969"/>
      <c r="T220" s="191">
        <v>0</v>
      </c>
      <c r="U220" s="192">
        <v>0</v>
      </c>
      <c r="V220" s="192"/>
      <c r="W220" s="192"/>
      <c r="X220" s="192"/>
      <c r="Y220" s="192"/>
      <c r="Z220" s="192"/>
      <c r="AA220" s="192"/>
      <c r="AB220" s="192"/>
      <c r="AC220" s="192"/>
      <c r="AD220" s="192"/>
      <c r="AE220" s="192"/>
      <c r="AF220" s="969"/>
      <c r="AG220" s="1073"/>
      <c r="AH220" s="1033"/>
      <c r="AI220" s="1033"/>
      <c r="AJ220" s="1036"/>
      <c r="AK220" s="1033"/>
      <c r="AL220" s="1033"/>
      <c r="AM220" s="1033"/>
      <c r="AN220" s="1045"/>
      <c r="AO220" s="1045"/>
      <c r="AP220" s="1045"/>
      <c r="AQ220" s="1033"/>
      <c r="AR220" s="1042"/>
      <c r="AS220" s="1039"/>
      <c r="AT220" s="1042"/>
      <c r="AU220" s="1039"/>
      <c r="AV220" s="1042"/>
      <c r="AW220" s="1039"/>
      <c r="AX220" s="1045"/>
      <c r="AY220" s="1076"/>
    </row>
    <row r="221" spans="1:51" s="208" customFormat="1" ht="29.25" customHeight="1" thickBot="1">
      <c r="A221" s="1021"/>
      <c r="B221" s="1024"/>
      <c r="C221" s="1027"/>
      <c r="D221" s="142" t="s">
        <v>7</v>
      </c>
      <c r="E221" s="146">
        <v>3810959</v>
      </c>
      <c r="F221" s="146">
        <v>3810959</v>
      </c>
      <c r="G221" s="145">
        <v>3810959</v>
      </c>
      <c r="H221" s="145">
        <v>3810959</v>
      </c>
      <c r="I221" s="172"/>
      <c r="J221" s="172"/>
      <c r="K221" s="172"/>
      <c r="L221" s="172"/>
      <c r="M221" s="96"/>
      <c r="N221" s="96"/>
      <c r="O221" s="96"/>
      <c r="P221" s="96"/>
      <c r="Q221" s="96"/>
      <c r="R221" s="378"/>
      <c r="S221" s="969"/>
      <c r="T221" s="145">
        <v>1398715</v>
      </c>
      <c r="U221" s="70">
        <f>+VLOOKUP(C218,'FLORA 2021'!$C$24:$G$43,5,0)</f>
        <v>3788148</v>
      </c>
      <c r="V221" s="192"/>
      <c r="W221" s="192"/>
      <c r="X221" s="192"/>
      <c r="Y221" s="192"/>
      <c r="Z221" s="192"/>
      <c r="AA221" s="192"/>
      <c r="AB221" s="192"/>
      <c r="AC221" s="192"/>
      <c r="AD221" s="192"/>
      <c r="AE221" s="192"/>
      <c r="AF221" s="969"/>
      <c r="AG221" s="1073"/>
      <c r="AH221" s="1033"/>
      <c r="AI221" s="1033"/>
      <c r="AJ221" s="1036"/>
      <c r="AK221" s="1033"/>
      <c r="AL221" s="1033"/>
      <c r="AM221" s="1033"/>
      <c r="AN221" s="1045"/>
      <c r="AO221" s="1045"/>
      <c r="AP221" s="1045"/>
      <c r="AQ221" s="1033"/>
      <c r="AR221" s="1042"/>
      <c r="AS221" s="1039"/>
      <c r="AT221" s="1042"/>
      <c r="AU221" s="1039"/>
      <c r="AV221" s="1042"/>
      <c r="AW221" s="1039"/>
      <c r="AX221" s="1045"/>
      <c r="AY221" s="1076"/>
    </row>
    <row r="222" spans="1:51" s="208" customFormat="1" ht="29.25" customHeight="1" thickBot="1">
      <c r="A222" s="1021"/>
      <c r="B222" s="1024"/>
      <c r="C222" s="1027"/>
      <c r="D222" s="142" t="s">
        <v>69</v>
      </c>
      <c r="E222" s="174">
        <v>158</v>
      </c>
      <c r="F222" s="174">
        <v>158</v>
      </c>
      <c r="G222" s="173">
        <v>158</v>
      </c>
      <c r="H222" s="173">
        <v>158</v>
      </c>
      <c r="I222" s="187"/>
      <c r="J222" s="187"/>
      <c r="K222" s="187"/>
      <c r="L222" s="187"/>
      <c r="M222" s="175"/>
      <c r="N222" s="175"/>
      <c r="O222" s="175"/>
      <c r="P222" s="175"/>
      <c r="Q222" s="175"/>
      <c r="R222" s="379"/>
      <c r="S222" s="969"/>
      <c r="T222" s="193">
        <v>0</v>
      </c>
      <c r="U222" s="175">
        <f t="shared" ref="U222:U223" si="30">+U218+U220</f>
        <v>17</v>
      </c>
      <c r="V222" s="194"/>
      <c r="W222" s="194"/>
      <c r="X222" s="194"/>
      <c r="Y222" s="194"/>
      <c r="Z222" s="175"/>
      <c r="AA222" s="175"/>
      <c r="AB222" s="175"/>
      <c r="AC222" s="175"/>
      <c r="AD222" s="175"/>
      <c r="AE222" s="175"/>
      <c r="AF222" s="969"/>
      <c r="AG222" s="1073"/>
      <c r="AH222" s="1033"/>
      <c r="AI222" s="1033"/>
      <c r="AJ222" s="1036"/>
      <c r="AK222" s="1033"/>
      <c r="AL222" s="1033"/>
      <c r="AM222" s="1033"/>
      <c r="AN222" s="1045"/>
      <c r="AO222" s="1045"/>
      <c r="AP222" s="1045"/>
      <c r="AQ222" s="1033"/>
      <c r="AR222" s="1042"/>
      <c r="AS222" s="1039"/>
      <c r="AT222" s="1042"/>
      <c r="AU222" s="1039"/>
      <c r="AV222" s="1042"/>
      <c r="AW222" s="1039"/>
      <c r="AX222" s="1045"/>
      <c r="AY222" s="1076"/>
    </row>
    <row r="223" spans="1:51" s="208" customFormat="1" ht="29.25" customHeight="1" thickBot="1">
      <c r="A223" s="1021"/>
      <c r="B223" s="1024"/>
      <c r="C223" s="1028"/>
      <c r="D223" s="295" t="s">
        <v>72</v>
      </c>
      <c r="E223" s="381">
        <v>26749088</v>
      </c>
      <c r="F223" s="381">
        <v>26749088</v>
      </c>
      <c r="G223" s="380">
        <v>26749088</v>
      </c>
      <c r="H223" s="380">
        <v>25540731</v>
      </c>
      <c r="I223" s="297"/>
      <c r="J223" s="297"/>
      <c r="K223" s="297"/>
      <c r="L223" s="297"/>
      <c r="M223" s="296"/>
      <c r="N223" s="296"/>
      <c r="O223" s="296"/>
      <c r="P223" s="296"/>
      <c r="Q223" s="296"/>
      <c r="R223" s="396"/>
      <c r="S223" s="970"/>
      <c r="T223" s="428">
        <v>1398715</v>
      </c>
      <c r="U223" s="296">
        <f t="shared" si="30"/>
        <v>13833971</v>
      </c>
      <c r="V223" s="298"/>
      <c r="W223" s="298"/>
      <c r="X223" s="298"/>
      <c r="Y223" s="298"/>
      <c r="Z223" s="296"/>
      <c r="AA223" s="296"/>
      <c r="AB223" s="296"/>
      <c r="AC223" s="296"/>
      <c r="AD223" s="296"/>
      <c r="AE223" s="296"/>
      <c r="AF223" s="970"/>
      <c r="AG223" s="1074"/>
      <c r="AH223" s="1034"/>
      <c r="AI223" s="1034"/>
      <c r="AJ223" s="1037"/>
      <c r="AK223" s="1034"/>
      <c r="AL223" s="1034"/>
      <c r="AM223" s="1034"/>
      <c r="AN223" s="1046"/>
      <c r="AO223" s="1046"/>
      <c r="AP223" s="1046"/>
      <c r="AQ223" s="1034"/>
      <c r="AR223" s="1043"/>
      <c r="AS223" s="1040"/>
      <c r="AT223" s="1043"/>
      <c r="AU223" s="1040"/>
      <c r="AV223" s="1043"/>
      <c r="AW223" s="1040"/>
      <c r="AX223" s="1046"/>
      <c r="AY223" s="1076"/>
    </row>
    <row r="224" spans="1:51" s="208" customFormat="1" ht="29.25" customHeight="1" thickBot="1">
      <c r="A224" s="1021"/>
      <c r="B224" s="1024"/>
      <c r="C224" s="1026" t="s">
        <v>328</v>
      </c>
      <c r="D224" s="141" t="s">
        <v>67</v>
      </c>
      <c r="E224" s="410">
        <v>21</v>
      </c>
      <c r="F224" s="410">
        <v>21</v>
      </c>
      <c r="G224" s="411">
        <v>21</v>
      </c>
      <c r="H224" s="411">
        <v>21</v>
      </c>
      <c r="I224" s="96"/>
      <c r="J224" s="96"/>
      <c r="K224" s="96"/>
      <c r="L224" s="96"/>
      <c r="M224" s="96"/>
      <c r="N224" s="96"/>
      <c r="O224" s="96"/>
      <c r="P224" s="96"/>
      <c r="Q224" s="96"/>
      <c r="R224" s="378"/>
      <c r="S224" s="968"/>
      <c r="T224" s="189">
        <v>0</v>
      </c>
      <c r="U224" s="70">
        <f>+VLOOKUP(C224,'TERRI-FEB-FLORA'!$A$1:$D$19,2,0)</f>
        <v>8</v>
      </c>
      <c r="V224" s="70"/>
      <c r="W224" s="70"/>
      <c r="X224" s="70"/>
      <c r="Y224" s="70"/>
      <c r="Z224" s="70"/>
      <c r="AA224" s="70"/>
      <c r="AB224" s="70"/>
      <c r="AC224" s="70"/>
      <c r="AD224" s="70"/>
      <c r="AE224" s="70"/>
      <c r="AF224" s="968"/>
      <c r="AG224" s="1072" t="s">
        <v>328</v>
      </c>
      <c r="AH224" s="1032" t="s">
        <v>303</v>
      </c>
      <c r="AI224" s="1032" t="s">
        <v>303</v>
      </c>
      <c r="AJ224" s="1035" t="s">
        <v>443</v>
      </c>
      <c r="AK224" s="1032" t="s">
        <v>328</v>
      </c>
      <c r="AL224" s="1032" t="s">
        <v>303</v>
      </c>
      <c r="AM224" s="1032" t="s">
        <v>441</v>
      </c>
      <c r="AN224" s="1044">
        <v>18918.458443480373</v>
      </c>
      <c r="AO224" s="1044">
        <v>9672.2722137930232</v>
      </c>
      <c r="AP224" s="1044">
        <v>9246.1862296873496</v>
      </c>
      <c r="AQ224" s="1032" t="s">
        <v>303</v>
      </c>
      <c r="AR224" s="1041" t="s">
        <v>336</v>
      </c>
      <c r="AS224" s="1038">
        <v>18918.458443480373</v>
      </c>
      <c r="AT224" s="1041" t="s">
        <v>336</v>
      </c>
      <c r="AU224" s="1038">
        <v>18918.458443480373</v>
      </c>
      <c r="AV224" s="1041" t="s">
        <v>337</v>
      </c>
      <c r="AW224" s="1038">
        <f>+AU224</f>
        <v>18918.458443480373</v>
      </c>
      <c r="AX224" s="1044">
        <f>+AW224</f>
        <v>18918.458443480373</v>
      </c>
      <c r="AY224" s="1076"/>
    </row>
    <row r="225" spans="1:51" s="208" customFormat="1" ht="29.25" customHeight="1" thickBot="1">
      <c r="A225" s="1021"/>
      <c r="B225" s="1024"/>
      <c r="C225" s="1027"/>
      <c r="D225" s="142" t="s">
        <v>6</v>
      </c>
      <c r="E225" s="374">
        <v>3071487</v>
      </c>
      <c r="F225" s="374">
        <v>3071487</v>
      </c>
      <c r="G225" s="373">
        <v>3071487</v>
      </c>
      <c r="H225" s="373">
        <v>2909685</v>
      </c>
      <c r="I225" s="96"/>
      <c r="J225" s="96"/>
      <c r="K225" s="96"/>
      <c r="L225" s="96"/>
      <c r="M225" s="96"/>
      <c r="N225" s="96"/>
      <c r="O225" s="96"/>
      <c r="P225" s="96"/>
      <c r="Q225" s="96"/>
      <c r="R225" s="378"/>
      <c r="S225" s="969"/>
      <c r="T225" s="373">
        <v>0</v>
      </c>
      <c r="U225" s="70">
        <f>+VLOOKUP(C224,'TERRI-FEB-FLORA'!$A$1:$D$19,4,0)</f>
        <v>4727446</v>
      </c>
      <c r="V225" s="190"/>
      <c r="W225" s="190"/>
      <c r="X225" s="190"/>
      <c r="Y225" s="190"/>
      <c r="Z225" s="70"/>
      <c r="AA225" s="70"/>
      <c r="AB225" s="70"/>
      <c r="AC225" s="70"/>
      <c r="AD225" s="70"/>
      <c r="AE225" s="70"/>
      <c r="AF225" s="969"/>
      <c r="AG225" s="1073"/>
      <c r="AH225" s="1033"/>
      <c r="AI225" s="1033"/>
      <c r="AJ225" s="1036"/>
      <c r="AK225" s="1033"/>
      <c r="AL225" s="1033"/>
      <c r="AM225" s="1033"/>
      <c r="AN225" s="1045"/>
      <c r="AO225" s="1045"/>
      <c r="AP225" s="1045"/>
      <c r="AQ225" s="1033"/>
      <c r="AR225" s="1042"/>
      <c r="AS225" s="1039"/>
      <c r="AT225" s="1042"/>
      <c r="AU225" s="1039"/>
      <c r="AV225" s="1042"/>
      <c r="AW225" s="1039"/>
      <c r="AX225" s="1045"/>
      <c r="AY225" s="1076"/>
    </row>
    <row r="226" spans="1:51" s="208" customFormat="1" ht="29.25" customHeight="1" thickBot="1">
      <c r="A226" s="1021"/>
      <c r="B226" s="1024"/>
      <c r="C226" s="1027"/>
      <c r="D226" s="142" t="s">
        <v>68</v>
      </c>
      <c r="E226" s="146">
        <v>0</v>
      </c>
      <c r="F226" s="146">
        <v>0</v>
      </c>
      <c r="G226" s="145">
        <v>0</v>
      </c>
      <c r="H226" s="145">
        <v>0</v>
      </c>
      <c r="I226" s="172"/>
      <c r="J226" s="172"/>
      <c r="K226" s="172"/>
      <c r="L226" s="172"/>
      <c r="M226" s="96"/>
      <c r="N226" s="96"/>
      <c r="O226" s="96"/>
      <c r="P226" s="96"/>
      <c r="Q226" s="96"/>
      <c r="R226" s="378"/>
      <c r="S226" s="969"/>
      <c r="T226" s="191">
        <v>0</v>
      </c>
      <c r="U226" s="192">
        <v>0</v>
      </c>
      <c r="V226" s="192"/>
      <c r="W226" s="192"/>
      <c r="X226" s="192"/>
      <c r="Y226" s="192"/>
      <c r="Z226" s="192"/>
      <c r="AA226" s="192"/>
      <c r="AB226" s="192"/>
      <c r="AC226" s="192"/>
      <c r="AD226" s="192"/>
      <c r="AE226" s="192"/>
      <c r="AF226" s="969"/>
      <c r="AG226" s="1073"/>
      <c r="AH226" s="1033"/>
      <c r="AI226" s="1033"/>
      <c r="AJ226" s="1036"/>
      <c r="AK226" s="1033"/>
      <c r="AL226" s="1033"/>
      <c r="AM226" s="1033"/>
      <c r="AN226" s="1045"/>
      <c r="AO226" s="1045"/>
      <c r="AP226" s="1045"/>
      <c r="AQ226" s="1033"/>
      <c r="AR226" s="1042"/>
      <c r="AS226" s="1039"/>
      <c r="AT226" s="1042"/>
      <c r="AU226" s="1039"/>
      <c r="AV226" s="1042"/>
      <c r="AW226" s="1039"/>
      <c r="AX226" s="1045"/>
      <c r="AY226" s="1076"/>
    </row>
    <row r="227" spans="1:51" s="208" customFormat="1" ht="29.25" customHeight="1" thickBot="1">
      <c r="A227" s="1021"/>
      <c r="B227" s="1024"/>
      <c r="C227" s="1027"/>
      <c r="D227" s="142" t="s">
        <v>7</v>
      </c>
      <c r="E227" s="146">
        <v>396975</v>
      </c>
      <c r="F227" s="146">
        <v>396975</v>
      </c>
      <c r="G227" s="145">
        <v>396975</v>
      </c>
      <c r="H227" s="145">
        <v>396975</v>
      </c>
      <c r="I227" s="172"/>
      <c r="J227" s="172"/>
      <c r="K227" s="172"/>
      <c r="L227" s="172"/>
      <c r="M227" s="96"/>
      <c r="N227" s="96"/>
      <c r="O227" s="96"/>
      <c r="P227" s="96"/>
      <c r="Q227" s="96"/>
      <c r="R227" s="378"/>
      <c r="S227" s="969"/>
      <c r="T227" s="145">
        <v>145699</v>
      </c>
      <c r="U227" s="70">
        <f>+VLOOKUP(C224,'FLORA 2021'!$C$24:$G$43,5,0)</f>
        <v>394599</v>
      </c>
      <c r="V227" s="192"/>
      <c r="W227" s="192"/>
      <c r="X227" s="192"/>
      <c r="Y227" s="192"/>
      <c r="Z227" s="192"/>
      <c r="AA227" s="192"/>
      <c r="AB227" s="192"/>
      <c r="AC227" s="192"/>
      <c r="AD227" s="192"/>
      <c r="AE227" s="192"/>
      <c r="AF227" s="969"/>
      <c r="AG227" s="1073"/>
      <c r="AH227" s="1033"/>
      <c r="AI227" s="1033"/>
      <c r="AJ227" s="1036"/>
      <c r="AK227" s="1033"/>
      <c r="AL227" s="1033"/>
      <c r="AM227" s="1033"/>
      <c r="AN227" s="1045"/>
      <c r="AO227" s="1045"/>
      <c r="AP227" s="1045"/>
      <c r="AQ227" s="1033"/>
      <c r="AR227" s="1042"/>
      <c r="AS227" s="1039"/>
      <c r="AT227" s="1042"/>
      <c r="AU227" s="1039"/>
      <c r="AV227" s="1042"/>
      <c r="AW227" s="1039"/>
      <c r="AX227" s="1045"/>
      <c r="AY227" s="1076"/>
    </row>
    <row r="228" spans="1:51" s="208" customFormat="1" ht="29.25" customHeight="1" thickBot="1">
      <c r="A228" s="1021"/>
      <c r="B228" s="1024"/>
      <c r="C228" s="1027"/>
      <c r="D228" s="142" t="s">
        <v>69</v>
      </c>
      <c r="E228" s="174">
        <v>21</v>
      </c>
      <c r="F228" s="174">
        <v>21</v>
      </c>
      <c r="G228" s="173">
        <v>21</v>
      </c>
      <c r="H228" s="173">
        <v>21</v>
      </c>
      <c r="I228" s="187"/>
      <c r="J228" s="187"/>
      <c r="K228" s="187"/>
      <c r="L228" s="187"/>
      <c r="M228" s="175"/>
      <c r="N228" s="175"/>
      <c r="O228" s="175"/>
      <c r="P228" s="175"/>
      <c r="Q228" s="175"/>
      <c r="R228" s="379"/>
      <c r="S228" s="969"/>
      <c r="T228" s="193">
        <v>0</v>
      </c>
      <c r="U228" s="175">
        <f t="shared" ref="U228:U229" si="31">+U224+U226</f>
        <v>8</v>
      </c>
      <c r="V228" s="194"/>
      <c r="W228" s="194"/>
      <c r="X228" s="194"/>
      <c r="Y228" s="194"/>
      <c r="Z228" s="175"/>
      <c r="AA228" s="175"/>
      <c r="AB228" s="175"/>
      <c r="AC228" s="175"/>
      <c r="AD228" s="175"/>
      <c r="AE228" s="175"/>
      <c r="AF228" s="969"/>
      <c r="AG228" s="1073"/>
      <c r="AH228" s="1033"/>
      <c r="AI228" s="1033"/>
      <c r="AJ228" s="1036"/>
      <c r="AK228" s="1033"/>
      <c r="AL228" s="1033"/>
      <c r="AM228" s="1033"/>
      <c r="AN228" s="1045"/>
      <c r="AO228" s="1045"/>
      <c r="AP228" s="1045"/>
      <c r="AQ228" s="1033"/>
      <c r="AR228" s="1042"/>
      <c r="AS228" s="1039"/>
      <c r="AT228" s="1042"/>
      <c r="AU228" s="1039"/>
      <c r="AV228" s="1042"/>
      <c r="AW228" s="1039"/>
      <c r="AX228" s="1045"/>
      <c r="AY228" s="1076"/>
    </row>
    <row r="229" spans="1:51" s="208" customFormat="1" ht="29.25" customHeight="1" thickBot="1">
      <c r="A229" s="1021"/>
      <c r="B229" s="1024"/>
      <c r="C229" s="1028"/>
      <c r="D229" s="295" t="s">
        <v>72</v>
      </c>
      <c r="E229" s="381">
        <v>3468462</v>
      </c>
      <c r="F229" s="381">
        <v>3468462</v>
      </c>
      <c r="G229" s="380">
        <v>3468462</v>
      </c>
      <c r="H229" s="380">
        <v>3306660</v>
      </c>
      <c r="I229" s="297"/>
      <c r="J229" s="297"/>
      <c r="K229" s="297"/>
      <c r="L229" s="297"/>
      <c r="M229" s="296"/>
      <c r="N229" s="296"/>
      <c r="O229" s="296"/>
      <c r="P229" s="296"/>
      <c r="Q229" s="296"/>
      <c r="R229" s="396"/>
      <c r="S229" s="970"/>
      <c r="T229" s="428">
        <v>145699</v>
      </c>
      <c r="U229" s="296">
        <f t="shared" si="31"/>
        <v>5122045</v>
      </c>
      <c r="V229" s="298"/>
      <c r="W229" s="298"/>
      <c r="X229" s="298"/>
      <c r="Y229" s="298"/>
      <c r="Z229" s="296"/>
      <c r="AA229" s="296"/>
      <c r="AB229" s="296"/>
      <c r="AC229" s="296"/>
      <c r="AD229" s="296"/>
      <c r="AE229" s="296"/>
      <c r="AF229" s="970"/>
      <c r="AG229" s="1074"/>
      <c r="AH229" s="1034"/>
      <c r="AI229" s="1034"/>
      <c r="AJ229" s="1037"/>
      <c r="AK229" s="1034"/>
      <c r="AL229" s="1034"/>
      <c r="AM229" s="1034"/>
      <c r="AN229" s="1046"/>
      <c r="AO229" s="1046"/>
      <c r="AP229" s="1046"/>
      <c r="AQ229" s="1034"/>
      <c r="AR229" s="1043"/>
      <c r="AS229" s="1040"/>
      <c r="AT229" s="1043"/>
      <c r="AU229" s="1040"/>
      <c r="AV229" s="1043"/>
      <c r="AW229" s="1040"/>
      <c r="AX229" s="1046"/>
      <c r="AY229" s="1076"/>
    </row>
    <row r="230" spans="1:51" s="208" customFormat="1" ht="29.25" customHeight="1" thickBot="1">
      <c r="A230" s="1021"/>
      <c r="B230" s="1024"/>
      <c r="C230" s="1026" t="s">
        <v>329</v>
      </c>
      <c r="D230" s="141" t="s">
        <v>67</v>
      </c>
      <c r="E230" s="410">
        <v>111</v>
      </c>
      <c r="F230" s="410">
        <v>111</v>
      </c>
      <c r="G230" s="411">
        <v>111</v>
      </c>
      <c r="H230" s="411">
        <v>111</v>
      </c>
      <c r="I230" s="96"/>
      <c r="J230" s="96"/>
      <c r="K230" s="96"/>
      <c r="L230" s="96"/>
      <c r="M230" s="96"/>
      <c r="N230" s="96"/>
      <c r="O230" s="96"/>
      <c r="P230" s="96"/>
      <c r="Q230" s="96"/>
      <c r="R230" s="378"/>
      <c r="S230" s="968"/>
      <c r="T230" s="189">
        <v>0</v>
      </c>
      <c r="U230" s="70">
        <f>+VLOOKUP(C230,'TERRI-FEB-FLORA'!$A$1:$D$19,2,0)</f>
        <v>27</v>
      </c>
      <c r="V230" s="70"/>
      <c r="W230" s="70"/>
      <c r="X230" s="70"/>
      <c r="Y230" s="70"/>
      <c r="Z230" s="70"/>
      <c r="AA230" s="70"/>
      <c r="AB230" s="70"/>
      <c r="AC230" s="70"/>
      <c r="AD230" s="70"/>
      <c r="AE230" s="70"/>
      <c r="AF230" s="968"/>
      <c r="AG230" s="1072" t="s">
        <v>329</v>
      </c>
      <c r="AH230" s="1032" t="s">
        <v>303</v>
      </c>
      <c r="AI230" s="1032" t="s">
        <v>303</v>
      </c>
      <c r="AJ230" s="1035" t="s">
        <v>443</v>
      </c>
      <c r="AK230" s="1032" t="s">
        <v>329</v>
      </c>
      <c r="AL230" s="1032" t="s">
        <v>303</v>
      </c>
      <c r="AM230" s="1032" t="s">
        <v>441</v>
      </c>
      <c r="AN230" s="1044">
        <v>376909.9421253422</v>
      </c>
      <c r="AO230" s="1044">
        <v>181938.44038530084</v>
      </c>
      <c r="AP230" s="1044">
        <v>194971.50174004139</v>
      </c>
      <c r="AQ230" s="1032" t="s">
        <v>303</v>
      </c>
      <c r="AR230" s="1041" t="s">
        <v>336</v>
      </c>
      <c r="AS230" s="1038">
        <v>376909.9421253422</v>
      </c>
      <c r="AT230" s="1041" t="s">
        <v>336</v>
      </c>
      <c r="AU230" s="1038">
        <v>376909.9421253422</v>
      </c>
      <c r="AV230" s="1041" t="s">
        <v>337</v>
      </c>
      <c r="AW230" s="1038">
        <f>+AU230</f>
        <v>376909.9421253422</v>
      </c>
      <c r="AX230" s="1044">
        <f>+AW230</f>
        <v>376909.9421253422</v>
      </c>
      <c r="AY230" s="1076"/>
    </row>
    <row r="231" spans="1:51" s="208" customFormat="1" ht="29.25" customHeight="1" thickBot="1">
      <c r="A231" s="1021"/>
      <c r="B231" s="1024"/>
      <c r="C231" s="1027"/>
      <c r="D231" s="142" t="s">
        <v>6</v>
      </c>
      <c r="E231" s="374">
        <v>16108971</v>
      </c>
      <c r="F231" s="374">
        <v>16108971</v>
      </c>
      <c r="G231" s="373">
        <v>16108971</v>
      </c>
      <c r="H231" s="373">
        <v>15260367</v>
      </c>
      <c r="I231" s="96"/>
      <c r="J231" s="96"/>
      <c r="K231" s="96"/>
      <c r="L231" s="96"/>
      <c r="M231" s="96"/>
      <c r="N231" s="96"/>
      <c r="O231" s="96"/>
      <c r="P231" s="96"/>
      <c r="Q231" s="96"/>
      <c r="R231" s="378"/>
      <c r="S231" s="969"/>
      <c r="T231" s="373">
        <v>0</v>
      </c>
      <c r="U231" s="70">
        <f>+VLOOKUP(C230,'TERRI-FEB-FLORA'!$A$1:$D$19,4,0)</f>
        <v>15955131</v>
      </c>
      <c r="V231" s="190"/>
      <c r="W231" s="190"/>
      <c r="X231" s="190"/>
      <c r="Y231" s="190"/>
      <c r="Z231" s="70"/>
      <c r="AA231" s="70"/>
      <c r="AB231" s="70"/>
      <c r="AC231" s="70"/>
      <c r="AD231" s="70"/>
      <c r="AE231" s="70"/>
      <c r="AF231" s="969"/>
      <c r="AG231" s="1073"/>
      <c r="AH231" s="1033"/>
      <c r="AI231" s="1033"/>
      <c r="AJ231" s="1036"/>
      <c r="AK231" s="1033"/>
      <c r="AL231" s="1033"/>
      <c r="AM231" s="1033"/>
      <c r="AN231" s="1045"/>
      <c r="AO231" s="1045"/>
      <c r="AP231" s="1045"/>
      <c r="AQ231" s="1033"/>
      <c r="AR231" s="1042"/>
      <c r="AS231" s="1039"/>
      <c r="AT231" s="1042"/>
      <c r="AU231" s="1039"/>
      <c r="AV231" s="1042"/>
      <c r="AW231" s="1039"/>
      <c r="AX231" s="1045"/>
      <c r="AY231" s="1076"/>
    </row>
    <row r="232" spans="1:51" s="208" customFormat="1" ht="29.25" customHeight="1" thickBot="1">
      <c r="A232" s="1021"/>
      <c r="B232" s="1024"/>
      <c r="C232" s="1027"/>
      <c r="D232" s="142" t="s">
        <v>68</v>
      </c>
      <c r="E232" s="146">
        <v>0</v>
      </c>
      <c r="F232" s="146">
        <v>0</v>
      </c>
      <c r="G232" s="145">
        <v>0</v>
      </c>
      <c r="H232" s="145">
        <v>0</v>
      </c>
      <c r="I232" s="172"/>
      <c r="J232" s="172"/>
      <c r="K232" s="172"/>
      <c r="L232" s="172"/>
      <c r="M232" s="96"/>
      <c r="N232" s="96"/>
      <c r="O232" s="96"/>
      <c r="P232" s="96"/>
      <c r="Q232" s="96"/>
      <c r="R232" s="378"/>
      <c r="S232" s="969"/>
      <c r="T232" s="191">
        <v>0</v>
      </c>
      <c r="U232" s="192">
        <v>0</v>
      </c>
      <c r="V232" s="192"/>
      <c r="W232" s="192"/>
      <c r="X232" s="192"/>
      <c r="Y232" s="192"/>
      <c r="Z232" s="192"/>
      <c r="AA232" s="192"/>
      <c r="AB232" s="192"/>
      <c r="AC232" s="192"/>
      <c r="AD232" s="192"/>
      <c r="AE232" s="192"/>
      <c r="AF232" s="969"/>
      <c r="AG232" s="1073"/>
      <c r="AH232" s="1033"/>
      <c r="AI232" s="1033"/>
      <c r="AJ232" s="1036"/>
      <c r="AK232" s="1033"/>
      <c r="AL232" s="1033"/>
      <c r="AM232" s="1033"/>
      <c r="AN232" s="1045"/>
      <c r="AO232" s="1045"/>
      <c r="AP232" s="1045"/>
      <c r="AQ232" s="1033"/>
      <c r="AR232" s="1042"/>
      <c r="AS232" s="1039"/>
      <c r="AT232" s="1042"/>
      <c r="AU232" s="1039"/>
      <c r="AV232" s="1042"/>
      <c r="AW232" s="1039"/>
      <c r="AX232" s="1045"/>
      <c r="AY232" s="1076"/>
    </row>
    <row r="233" spans="1:51" s="208" customFormat="1" ht="29.25" customHeight="1" thickBot="1">
      <c r="A233" s="1021"/>
      <c r="B233" s="1024"/>
      <c r="C233" s="1027"/>
      <c r="D233" s="142" t="s">
        <v>7</v>
      </c>
      <c r="E233" s="146">
        <v>2752359</v>
      </c>
      <c r="F233" s="146">
        <v>2752359</v>
      </c>
      <c r="G233" s="145">
        <v>2752359</v>
      </c>
      <c r="H233" s="145">
        <v>2752359</v>
      </c>
      <c r="I233" s="172"/>
      <c r="J233" s="172"/>
      <c r="K233" s="172"/>
      <c r="L233" s="172"/>
      <c r="M233" s="96"/>
      <c r="N233" s="96"/>
      <c r="O233" s="96"/>
      <c r="P233" s="96"/>
      <c r="Q233" s="96"/>
      <c r="R233" s="378"/>
      <c r="S233" s="969"/>
      <c r="T233" s="145">
        <v>1010183</v>
      </c>
      <c r="U233" s="70">
        <f>+VLOOKUP(C230,'FLORA 2021'!$C$24:$G$43,5,0)</f>
        <v>2735885</v>
      </c>
      <c r="V233" s="192"/>
      <c r="W233" s="192"/>
      <c r="X233" s="192"/>
      <c r="Y233" s="192"/>
      <c r="Z233" s="192"/>
      <c r="AA233" s="192"/>
      <c r="AB233" s="192"/>
      <c r="AC233" s="192"/>
      <c r="AD233" s="192"/>
      <c r="AE233" s="192"/>
      <c r="AF233" s="969"/>
      <c r="AG233" s="1073"/>
      <c r="AH233" s="1033"/>
      <c r="AI233" s="1033"/>
      <c r="AJ233" s="1036"/>
      <c r="AK233" s="1033"/>
      <c r="AL233" s="1033"/>
      <c r="AM233" s="1033"/>
      <c r="AN233" s="1045"/>
      <c r="AO233" s="1045"/>
      <c r="AP233" s="1045"/>
      <c r="AQ233" s="1033"/>
      <c r="AR233" s="1042"/>
      <c r="AS233" s="1039"/>
      <c r="AT233" s="1042"/>
      <c r="AU233" s="1039"/>
      <c r="AV233" s="1042"/>
      <c r="AW233" s="1039"/>
      <c r="AX233" s="1045"/>
      <c r="AY233" s="1076"/>
    </row>
    <row r="234" spans="1:51" s="208" customFormat="1" ht="29.25" customHeight="1" thickBot="1">
      <c r="A234" s="1021"/>
      <c r="B234" s="1024"/>
      <c r="C234" s="1027"/>
      <c r="D234" s="142" t="s">
        <v>69</v>
      </c>
      <c r="E234" s="174">
        <v>111</v>
      </c>
      <c r="F234" s="174">
        <v>111</v>
      </c>
      <c r="G234" s="173">
        <v>111</v>
      </c>
      <c r="H234" s="173">
        <v>111</v>
      </c>
      <c r="I234" s="187"/>
      <c r="J234" s="187"/>
      <c r="K234" s="187"/>
      <c r="L234" s="187"/>
      <c r="M234" s="175"/>
      <c r="N234" s="175"/>
      <c r="O234" s="175"/>
      <c r="P234" s="175"/>
      <c r="Q234" s="175"/>
      <c r="R234" s="379"/>
      <c r="S234" s="969"/>
      <c r="T234" s="193">
        <v>0</v>
      </c>
      <c r="U234" s="175">
        <f t="shared" ref="U234:U235" si="32">+U230+U232</f>
        <v>27</v>
      </c>
      <c r="V234" s="194"/>
      <c r="W234" s="194"/>
      <c r="X234" s="194"/>
      <c r="Y234" s="194"/>
      <c r="Z234" s="175"/>
      <c r="AA234" s="175"/>
      <c r="AB234" s="175"/>
      <c r="AC234" s="175"/>
      <c r="AD234" s="175"/>
      <c r="AE234" s="175"/>
      <c r="AF234" s="969"/>
      <c r="AG234" s="1073"/>
      <c r="AH234" s="1033"/>
      <c r="AI234" s="1033"/>
      <c r="AJ234" s="1036"/>
      <c r="AK234" s="1033"/>
      <c r="AL234" s="1033"/>
      <c r="AM234" s="1033"/>
      <c r="AN234" s="1045"/>
      <c r="AO234" s="1045"/>
      <c r="AP234" s="1045"/>
      <c r="AQ234" s="1033"/>
      <c r="AR234" s="1042"/>
      <c r="AS234" s="1039"/>
      <c r="AT234" s="1042"/>
      <c r="AU234" s="1039"/>
      <c r="AV234" s="1042"/>
      <c r="AW234" s="1039"/>
      <c r="AX234" s="1045"/>
      <c r="AY234" s="1076"/>
    </row>
    <row r="235" spans="1:51" s="208" customFormat="1" ht="29.25" customHeight="1" thickBot="1">
      <c r="A235" s="1021"/>
      <c r="B235" s="1024"/>
      <c r="C235" s="1028"/>
      <c r="D235" s="295" t="s">
        <v>72</v>
      </c>
      <c r="E235" s="381">
        <v>18861330</v>
      </c>
      <c r="F235" s="381">
        <v>18861330</v>
      </c>
      <c r="G235" s="380">
        <v>18861330</v>
      </c>
      <c r="H235" s="380">
        <v>18012726</v>
      </c>
      <c r="I235" s="297"/>
      <c r="J235" s="297"/>
      <c r="K235" s="297"/>
      <c r="L235" s="297"/>
      <c r="M235" s="296"/>
      <c r="N235" s="296"/>
      <c r="O235" s="296"/>
      <c r="P235" s="296"/>
      <c r="Q235" s="296"/>
      <c r="R235" s="396"/>
      <c r="S235" s="970"/>
      <c r="T235" s="428">
        <v>1010183</v>
      </c>
      <c r="U235" s="296">
        <f t="shared" si="32"/>
        <v>18691016</v>
      </c>
      <c r="V235" s="298"/>
      <c r="W235" s="298"/>
      <c r="X235" s="298"/>
      <c r="Y235" s="298"/>
      <c r="Z235" s="296"/>
      <c r="AA235" s="296"/>
      <c r="AB235" s="296"/>
      <c r="AC235" s="296"/>
      <c r="AD235" s="296"/>
      <c r="AE235" s="296"/>
      <c r="AF235" s="970"/>
      <c r="AG235" s="1074"/>
      <c r="AH235" s="1034"/>
      <c r="AI235" s="1034"/>
      <c r="AJ235" s="1037"/>
      <c r="AK235" s="1034"/>
      <c r="AL235" s="1034"/>
      <c r="AM235" s="1034"/>
      <c r="AN235" s="1046"/>
      <c r="AO235" s="1046"/>
      <c r="AP235" s="1046"/>
      <c r="AQ235" s="1034"/>
      <c r="AR235" s="1043"/>
      <c r="AS235" s="1040"/>
      <c r="AT235" s="1043"/>
      <c r="AU235" s="1040"/>
      <c r="AV235" s="1043"/>
      <c r="AW235" s="1040"/>
      <c r="AX235" s="1046"/>
      <c r="AY235" s="1076"/>
    </row>
    <row r="236" spans="1:51" s="208" customFormat="1" ht="29.25" customHeight="1" thickBot="1">
      <c r="A236" s="1021"/>
      <c r="B236" s="1024"/>
      <c r="C236" s="1026" t="s">
        <v>330</v>
      </c>
      <c r="D236" s="141" t="s">
        <v>67</v>
      </c>
      <c r="E236" s="410">
        <v>48</v>
      </c>
      <c r="F236" s="410">
        <v>48</v>
      </c>
      <c r="G236" s="411">
        <v>48</v>
      </c>
      <c r="H236" s="411">
        <v>48</v>
      </c>
      <c r="I236" s="96"/>
      <c r="J236" s="96"/>
      <c r="K236" s="96"/>
      <c r="L236" s="96"/>
      <c r="M236" s="96"/>
      <c r="N236" s="96"/>
      <c r="O236" s="96"/>
      <c r="P236" s="96"/>
      <c r="Q236" s="96"/>
      <c r="R236" s="378"/>
      <c r="S236" s="968"/>
      <c r="T236" s="189">
        <v>0</v>
      </c>
      <c r="U236" s="70">
        <f>+VLOOKUP(C236,'TERRI-FEB-FLORA'!$A$1:$D$19,2,0)</f>
        <v>3</v>
      </c>
      <c r="V236" s="70"/>
      <c r="W236" s="70"/>
      <c r="X236" s="70"/>
      <c r="Y236" s="70"/>
      <c r="Z236" s="70"/>
      <c r="AA236" s="70"/>
      <c r="AB236" s="70"/>
      <c r="AC236" s="70"/>
      <c r="AD236" s="70"/>
      <c r="AE236" s="70"/>
      <c r="AF236" s="968"/>
      <c r="AG236" s="1072" t="s">
        <v>330</v>
      </c>
      <c r="AH236" s="1032" t="s">
        <v>303</v>
      </c>
      <c r="AI236" s="1032" t="s">
        <v>303</v>
      </c>
      <c r="AJ236" s="1035" t="s">
        <v>443</v>
      </c>
      <c r="AK236" s="1032" t="s">
        <v>330</v>
      </c>
      <c r="AL236" s="1032" t="s">
        <v>303</v>
      </c>
      <c r="AM236" s="1032" t="s">
        <v>441</v>
      </c>
      <c r="AN236" s="1044">
        <v>628525.7680783032</v>
      </c>
      <c r="AO236" s="1044">
        <v>306775.50657670101</v>
      </c>
      <c r="AP236" s="1044">
        <v>321750.26150160225</v>
      </c>
      <c r="AQ236" s="1032" t="s">
        <v>303</v>
      </c>
      <c r="AR236" s="1041" t="s">
        <v>336</v>
      </c>
      <c r="AS236" s="1038">
        <v>628525.7680783032</v>
      </c>
      <c r="AT236" s="1041" t="s">
        <v>336</v>
      </c>
      <c r="AU236" s="1038">
        <v>628525.7680783032</v>
      </c>
      <c r="AV236" s="1041" t="s">
        <v>337</v>
      </c>
      <c r="AW236" s="1038">
        <f>+AU236</f>
        <v>628525.7680783032</v>
      </c>
      <c r="AX236" s="1044">
        <f>+AW236</f>
        <v>628525.7680783032</v>
      </c>
      <c r="AY236" s="1076"/>
    </row>
    <row r="237" spans="1:51" s="208" customFormat="1" ht="29.25" customHeight="1" thickBot="1">
      <c r="A237" s="1021"/>
      <c r="B237" s="1024"/>
      <c r="C237" s="1027"/>
      <c r="D237" s="142" t="s">
        <v>6</v>
      </c>
      <c r="E237" s="374">
        <v>6927186</v>
      </c>
      <c r="F237" s="374">
        <v>6927186</v>
      </c>
      <c r="G237" s="373">
        <v>6927186</v>
      </c>
      <c r="H237" s="373">
        <v>6562267</v>
      </c>
      <c r="I237" s="96"/>
      <c r="J237" s="96"/>
      <c r="K237" s="96"/>
      <c r="L237" s="96"/>
      <c r="M237" s="96"/>
      <c r="N237" s="96"/>
      <c r="O237" s="96"/>
      <c r="P237" s="96"/>
      <c r="Q237" s="96"/>
      <c r="R237" s="378"/>
      <c r="S237" s="969"/>
      <c r="T237" s="373">
        <v>0</v>
      </c>
      <c r="U237" s="70">
        <f>+VLOOKUP(C236,'TERRI-FEB-FLORA'!$A$1:$D$19,4,0)</f>
        <v>1772792</v>
      </c>
      <c r="V237" s="190"/>
      <c r="W237" s="190"/>
      <c r="X237" s="190"/>
      <c r="Y237" s="190"/>
      <c r="Z237" s="70"/>
      <c r="AA237" s="70"/>
      <c r="AB237" s="70"/>
      <c r="AC237" s="70"/>
      <c r="AD237" s="70"/>
      <c r="AE237" s="70"/>
      <c r="AF237" s="969"/>
      <c r="AG237" s="1073"/>
      <c r="AH237" s="1033"/>
      <c r="AI237" s="1033"/>
      <c r="AJ237" s="1036"/>
      <c r="AK237" s="1033"/>
      <c r="AL237" s="1033"/>
      <c r="AM237" s="1033"/>
      <c r="AN237" s="1045"/>
      <c r="AO237" s="1045"/>
      <c r="AP237" s="1045"/>
      <c r="AQ237" s="1033"/>
      <c r="AR237" s="1042"/>
      <c r="AS237" s="1039"/>
      <c r="AT237" s="1042"/>
      <c r="AU237" s="1039"/>
      <c r="AV237" s="1042"/>
      <c r="AW237" s="1039"/>
      <c r="AX237" s="1045"/>
      <c r="AY237" s="1076"/>
    </row>
    <row r="238" spans="1:51" s="208" customFormat="1" ht="29.25" customHeight="1" thickBot="1">
      <c r="A238" s="1021"/>
      <c r="B238" s="1024"/>
      <c r="C238" s="1027"/>
      <c r="D238" s="142" t="s">
        <v>68</v>
      </c>
      <c r="E238" s="146">
        <v>0</v>
      </c>
      <c r="F238" s="146">
        <v>0</v>
      </c>
      <c r="G238" s="145">
        <v>0</v>
      </c>
      <c r="H238" s="145">
        <v>0</v>
      </c>
      <c r="I238" s="172"/>
      <c r="J238" s="172"/>
      <c r="K238" s="172"/>
      <c r="L238" s="172"/>
      <c r="M238" s="96"/>
      <c r="N238" s="96"/>
      <c r="O238" s="96"/>
      <c r="P238" s="96"/>
      <c r="Q238" s="96"/>
      <c r="R238" s="378"/>
      <c r="S238" s="969"/>
      <c r="T238" s="191">
        <v>0</v>
      </c>
      <c r="U238" s="192">
        <v>0</v>
      </c>
      <c r="V238" s="192"/>
      <c r="W238" s="192"/>
      <c r="X238" s="192"/>
      <c r="Y238" s="192"/>
      <c r="Z238" s="192"/>
      <c r="AA238" s="192"/>
      <c r="AB238" s="192"/>
      <c r="AC238" s="192"/>
      <c r="AD238" s="192"/>
      <c r="AE238" s="192"/>
      <c r="AF238" s="969"/>
      <c r="AG238" s="1073"/>
      <c r="AH238" s="1033"/>
      <c r="AI238" s="1033"/>
      <c r="AJ238" s="1036"/>
      <c r="AK238" s="1033"/>
      <c r="AL238" s="1033"/>
      <c r="AM238" s="1033"/>
      <c r="AN238" s="1045"/>
      <c r="AO238" s="1045"/>
      <c r="AP238" s="1045"/>
      <c r="AQ238" s="1033"/>
      <c r="AR238" s="1042"/>
      <c r="AS238" s="1039"/>
      <c r="AT238" s="1042"/>
      <c r="AU238" s="1039"/>
      <c r="AV238" s="1042"/>
      <c r="AW238" s="1039"/>
      <c r="AX238" s="1045"/>
      <c r="AY238" s="1076"/>
    </row>
    <row r="239" spans="1:51" s="208" customFormat="1" ht="29.25" customHeight="1" thickBot="1">
      <c r="A239" s="1021"/>
      <c r="B239" s="1024"/>
      <c r="C239" s="1027"/>
      <c r="D239" s="142" t="s">
        <v>7</v>
      </c>
      <c r="E239" s="146">
        <v>1190925</v>
      </c>
      <c r="F239" s="146">
        <v>1190925</v>
      </c>
      <c r="G239" s="145">
        <v>1190925</v>
      </c>
      <c r="H239" s="145">
        <v>1190925</v>
      </c>
      <c r="I239" s="172"/>
      <c r="J239" s="172"/>
      <c r="K239" s="172"/>
      <c r="L239" s="172"/>
      <c r="M239" s="96"/>
      <c r="N239" s="96"/>
      <c r="O239" s="96"/>
      <c r="P239" s="96"/>
      <c r="Q239" s="96"/>
      <c r="R239" s="378"/>
      <c r="S239" s="969"/>
      <c r="T239" s="145">
        <v>437098</v>
      </c>
      <c r="U239" s="70">
        <f>+VLOOKUP(C236,'FLORA 2021'!$C$24:$G$43,5,0)</f>
        <v>1183796</v>
      </c>
      <c r="V239" s="192"/>
      <c r="W239" s="192"/>
      <c r="X239" s="192"/>
      <c r="Y239" s="192"/>
      <c r="Z239" s="192"/>
      <c r="AA239" s="192"/>
      <c r="AB239" s="192"/>
      <c r="AC239" s="192"/>
      <c r="AD239" s="192"/>
      <c r="AE239" s="192"/>
      <c r="AF239" s="969"/>
      <c r="AG239" s="1073"/>
      <c r="AH239" s="1033"/>
      <c r="AI239" s="1033"/>
      <c r="AJ239" s="1036"/>
      <c r="AK239" s="1033"/>
      <c r="AL239" s="1033"/>
      <c r="AM239" s="1033"/>
      <c r="AN239" s="1045"/>
      <c r="AO239" s="1045"/>
      <c r="AP239" s="1045"/>
      <c r="AQ239" s="1033"/>
      <c r="AR239" s="1042"/>
      <c r="AS239" s="1039"/>
      <c r="AT239" s="1042"/>
      <c r="AU239" s="1039"/>
      <c r="AV239" s="1042"/>
      <c r="AW239" s="1039"/>
      <c r="AX239" s="1045"/>
      <c r="AY239" s="1076"/>
    </row>
    <row r="240" spans="1:51" s="208" customFormat="1" ht="29.25" customHeight="1" thickBot="1">
      <c r="A240" s="1021"/>
      <c r="B240" s="1024"/>
      <c r="C240" s="1027"/>
      <c r="D240" s="142" t="s">
        <v>69</v>
      </c>
      <c r="E240" s="174">
        <v>48</v>
      </c>
      <c r="F240" s="174">
        <v>48</v>
      </c>
      <c r="G240" s="173">
        <v>48</v>
      </c>
      <c r="H240" s="173">
        <v>48</v>
      </c>
      <c r="I240" s="187"/>
      <c r="J240" s="187"/>
      <c r="K240" s="187"/>
      <c r="L240" s="187"/>
      <c r="M240" s="175"/>
      <c r="N240" s="175"/>
      <c r="O240" s="175"/>
      <c r="P240" s="175"/>
      <c r="Q240" s="175"/>
      <c r="R240" s="379"/>
      <c r="S240" s="969"/>
      <c r="T240" s="193">
        <v>0</v>
      </c>
      <c r="U240" s="175">
        <f>+U236+U238</f>
        <v>3</v>
      </c>
      <c r="V240" s="194"/>
      <c r="W240" s="194"/>
      <c r="X240" s="194"/>
      <c r="Y240" s="194"/>
      <c r="Z240" s="175"/>
      <c r="AA240" s="175"/>
      <c r="AB240" s="175"/>
      <c r="AC240" s="175"/>
      <c r="AD240" s="175"/>
      <c r="AE240" s="175"/>
      <c r="AF240" s="969"/>
      <c r="AG240" s="1073"/>
      <c r="AH240" s="1033"/>
      <c r="AI240" s="1033"/>
      <c r="AJ240" s="1036"/>
      <c r="AK240" s="1033"/>
      <c r="AL240" s="1033"/>
      <c r="AM240" s="1033"/>
      <c r="AN240" s="1045"/>
      <c r="AO240" s="1045"/>
      <c r="AP240" s="1045"/>
      <c r="AQ240" s="1033"/>
      <c r="AR240" s="1042"/>
      <c r="AS240" s="1039"/>
      <c r="AT240" s="1042"/>
      <c r="AU240" s="1039"/>
      <c r="AV240" s="1042"/>
      <c r="AW240" s="1039"/>
      <c r="AX240" s="1045"/>
      <c r="AY240" s="1076"/>
    </row>
    <row r="241" spans="1:51" s="208" customFormat="1" ht="29.25" customHeight="1" thickBot="1">
      <c r="A241" s="1021"/>
      <c r="B241" s="1024"/>
      <c r="C241" s="1028"/>
      <c r="D241" s="150" t="s">
        <v>72</v>
      </c>
      <c r="E241" s="381">
        <v>8118111</v>
      </c>
      <c r="F241" s="381">
        <v>8118111</v>
      </c>
      <c r="G241" s="380">
        <v>8118111</v>
      </c>
      <c r="H241" s="380">
        <v>7753192</v>
      </c>
      <c r="I241" s="187"/>
      <c r="J241" s="187"/>
      <c r="K241" s="187"/>
      <c r="L241" s="187"/>
      <c r="M241" s="175"/>
      <c r="N241" s="175"/>
      <c r="O241" s="175"/>
      <c r="P241" s="175"/>
      <c r="Q241" s="175"/>
      <c r="R241" s="396"/>
      <c r="S241" s="970"/>
      <c r="T241" s="428">
        <v>437098</v>
      </c>
      <c r="U241" s="296">
        <f>+U237+U239</f>
        <v>2956588</v>
      </c>
      <c r="V241" s="194"/>
      <c r="W241" s="194"/>
      <c r="X241" s="194"/>
      <c r="Y241" s="194"/>
      <c r="Z241" s="175"/>
      <c r="AA241" s="296"/>
      <c r="AB241" s="296"/>
      <c r="AC241" s="296"/>
      <c r="AD241" s="296"/>
      <c r="AE241" s="296"/>
      <c r="AF241" s="970"/>
      <c r="AG241" s="1074"/>
      <c r="AH241" s="1034"/>
      <c r="AI241" s="1034"/>
      <c r="AJ241" s="1037"/>
      <c r="AK241" s="1034"/>
      <c r="AL241" s="1034"/>
      <c r="AM241" s="1034"/>
      <c r="AN241" s="1046"/>
      <c r="AO241" s="1046"/>
      <c r="AP241" s="1046"/>
      <c r="AQ241" s="1034"/>
      <c r="AR241" s="1043"/>
      <c r="AS241" s="1040"/>
      <c r="AT241" s="1043"/>
      <c r="AU241" s="1040"/>
      <c r="AV241" s="1043"/>
      <c r="AW241" s="1040"/>
      <c r="AX241" s="1046"/>
      <c r="AY241" s="1076"/>
    </row>
    <row r="242" spans="1:51" s="208" customFormat="1" ht="29.25" customHeight="1">
      <c r="A242" s="1021"/>
      <c r="B242" s="1024"/>
      <c r="C242" s="1086" t="s">
        <v>332</v>
      </c>
      <c r="D242" s="152" t="s">
        <v>334</v>
      </c>
      <c r="E242" s="177">
        <v>3200</v>
      </c>
      <c r="F242" s="177">
        <v>3200</v>
      </c>
      <c r="G242" s="176">
        <v>3200</v>
      </c>
      <c r="H242" s="176">
        <v>3200</v>
      </c>
      <c r="I242" s="178"/>
      <c r="J242" s="178"/>
      <c r="K242" s="178"/>
      <c r="L242" s="182"/>
      <c r="M242" s="178"/>
      <c r="N242" s="178"/>
      <c r="O242" s="178"/>
      <c r="P242" s="178"/>
      <c r="Q242" s="178"/>
      <c r="R242" s="383"/>
      <c r="S242" s="962"/>
      <c r="T242" s="176">
        <v>0</v>
      </c>
      <c r="U242" s="178">
        <f>+U128+U134+U140+U146+U152+U158+U164+U170+U176+U182+U188+U194+U200+U206+U212+U218+U224+U230+U236</f>
        <v>419</v>
      </c>
      <c r="V242" s="178"/>
      <c r="W242" s="178"/>
      <c r="X242" s="178"/>
      <c r="Y242" s="178"/>
      <c r="Z242" s="178"/>
      <c r="AA242" s="178"/>
      <c r="AB242" s="178"/>
      <c r="AC242" s="178"/>
      <c r="AD242" s="178"/>
      <c r="AE242" s="178"/>
      <c r="AF242" s="962"/>
      <c r="AG242" s="1087" t="s">
        <v>338</v>
      </c>
      <c r="AH242" s="1083" t="s">
        <v>303</v>
      </c>
      <c r="AI242" s="1083" t="s">
        <v>303</v>
      </c>
      <c r="AJ242" s="1083" t="s">
        <v>303</v>
      </c>
      <c r="AK242" s="1083" t="s">
        <v>338</v>
      </c>
      <c r="AL242" s="1083" t="s">
        <v>303</v>
      </c>
      <c r="AM242" s="1090" t="s">
        <v>339</v>
      </c>
      <c r="AN242" s="1080">
        <v>7804660.0000000009</v>
      </c>
      <c r="AO242" s="1080">
        <v>3721766.6758073391</v>
      </c>
      <c r="AP242" s="1080">
        <v>4082893.3241926599</v>
      </c>
      <c r="AQ242" s="1083" t="s">
        <v>303</v>
      </c>
      <c r="AR242" s="1083" t="s">
        <v>303</v>
      </c>
      <c r="AS242" s="1080">
        <v>7804660.0000000009</v>
      </c>
      <c r="AT242" s="1083" t="s">
        <v>336</v>
      </c>
      <c r="AU242" s="1080">
        <v>7804660.0000000009</v>
      </c>
      <c r="AV242" s="1093" t="s">
        <v>337</v>
      </c>
      <c r="AW242" s="1080">
        <v>7804659.9999999991</v>
      </c>
      <c r="AX242" s="1080">
        <v>7804659.9999999991</v>
      </c>
      <c r="AY242" s="1077"/>
    </row>
    <row r="243" spans="1:51" s="208" customFormat="1" ht="29.25" customHeight="1">
      <c r="A243" s="1021"/>
      <c r="B243" s="1024"/>
      <c r="C243" s="1051"/>
      <c r="D243" s="143" t="s">
        <v>117</v>
      </c>
      <c r="E243" s="385">
        <v>464056000</v>
      </c>
      <c r="F243" s="385">
        <v>464056000</v>
      </c>
      <c r="G243" s="384">
        <v>464056000</v>
      </c>
      <c r="H243" s="384">
        <v>439610000</v>
      </c>
      <c r="I243" s="386"/>
      <c r="J243" s="386"/>
      <c r="K243" s="386"/>
      <c r="L243" s="387"/>
      <c r="M243" s="386"/>
      <c r="N243" s="386"/>
      <c r="O243" s="386"/>
      <c r="P243" s="386"/>
      <c r="Q243" s="386"/>
      <c r="R243" s="386"/>
      <c r="S243" s="963"/>
      <c r="T243" s="384">
        <v>0</v>
      </c>
      <c r="U243" s="386">
        <f t="shared" ref="U243:U245" si="33">+U129+U135+U141+U147+U153+U159+U165+U171+U177+U183+U189+U195+U201+U207+U213+U219+U225+U231+U237</f>
        <v>247600000</v>
      </c>
      <c r="V243" s="386"/>
      <c r="W243" s="386"/>
      <c r="X243" s="386"/>
      <c r="Y243" s="386"/>
      <c r="Z243" s="386"/>
      <c r="AA243" s="386"/>
      <c r="AB243" s="386"/>
      <c r="AC243" s="386"/>
      <c r="AD243" s="386"/>
      <c r="AE243" s="386"/>
      <c r="AF243" s="963"/>
      <c r="AG243" s="1088"/>
      <c r="AH243" s="1084"/>
      <c r="AI243" s="1084"/>
      <c r="AJ243" s="1084"/>
      <c r="AK243" s="1084"/>
      <c r="AL243" s="1084"/>
      <c r="AM243" s="1091"/>
      <c r="AN243" s="1081"/>
      <c r="AO243" s="1081"/>
      <c r="AP243" s="1081"/>
      <c r="AQ243" s="1084"/>
      <c r="AR243" s="1084"/>
      <c r="AS243" s="1081"/>
      <c r="AT243" s="1084"/>
      <c r="AU243" s="1081"/>
      <c r="AV243" s="1094"/>
      <c r="AW243" s="1081"/>
      <c r="AX243" s="1081"/>
      <c r="AY243" s="1078"/>
    </row>
    <row r="244" spans="1:51" s="208" customFormat="1" ht="29.25" customHeight="1">
      <c r="A244" s="1021"/>
      <c r="B244" s="1024"/>
      <c r="C244" s="1052"/>
      <c r="D244" s="181" t="s">
        <v>335</v>
      </c>
      <c r="E244" s="389">
        <v>0</v>
      </c>
      <c r="F244" s="389">
        <v>0</v>
      </c>
      <c r="G244" s="388">
        <v>0</v>
      </c>
      <c r="H244" s="388">
        <v>0</v>
      </c>
      <c r="I244" s="390"/>
      <c r="J244" s="390"/>
      <c r="K244" s="390"/>
      <c r="L244" s="391"/>
      <c r="M244" s="390"/>
      <c r="N244" s="390"/>
      <c r="O244" s="390"/>
      <c r="P244" s="390"/>
      <c r="Q244" s="390"/>
      <c r="R244" s="390"/>
      <c r="S244" s="963"/>
      <c r="T244" s="388">
        <v>0</v>
      </c>
      <c r="U244" s="390">
        <f t="shared" si="33"/>
        <v>0</v>
      </c>
      <c r="V244" s="390"/>
      <c r="W244" s="390"/>
      <c r="X244" s="390"/>
      <c r="Y244" s="390"/>
      <c r="Z244" s="390"/>
      <c r="AA244" s="390"/>
      <c r="AB244" s="390"/>
      <c r="AC244" s="390"/>
      <c r="AD244" s="390"/>
      <c r="AE244" s="390"/>
      <c r="AF244" s="963"/>
      <c r="AG244" s="1088"/>
      <c r="AH244" s="1084"/>
      <c r="AI244" s="1084"/>
      <c r="AJ244" s="1084"/>
      <c r="AK244" s="1084"/>
      <c r="AL244" s="1084"/>
      <c r="AM244" s="1091"/>
      <c r="AN244" s="1081"/>
      <c r="AO244" s="1081"/>
      <c r="AP244" s="1081"/>
      <c r="AQ244" s="1084"/>
      <c r="AR244" s="1084"/>
      <c r="AS244" s="1081"/>
      <c r="AT244" s="1084"/>
      <c r="AU244" s="1081"/>
      <c r="AV244" s="1094"/>
      <c r="AW244" s="1081"/>
      <c r="AX244" s="1081"/>
      <c r="AY244" s="1078"/>
    </row>
    <row r="245" spans="1:51" s="208" customFormat="1" ht="29.25" customHeight="1" thickBot="1">
      <c r="A245" s="1022"/>
      <c r="B245" s="1025"/>
      <c r="C245" s="1053"/>
      <c r="D245" s="151" t="s">
        <v>118</v>
      </c>
      <c r="E245" s="393">
        <v>69920505</v>
      </c>
      <c r="F245" s="393">
        <v>69920505</v>
      </c>
      <c r="G245" s="392">
        <v>69920505</v>
      </c>
      <c r="H245" s="392">
        <v>69920505</v>
      </c>
      <c r="I245" s="394"/>
      <c r="J245" s="394"/>
      <c r="K245" s="394"/>
      <c r="L245" s="395"/>
      <c r="M245" s="394"/>
      <c r="N245" s="394"/>
      <c r="O245" s="394"/>
      <c r="P245" s="394"/>
      <c r="Q245" s="394"/>
      <c r="R245" s="394"/>
      <c r="S245" s="964"/>
      <c r="T245" s="392">
        <v>25662534</v>
      </c>
      <c r="U245" s="394">
        <f t="shared" si="33"/>
        <v>69501999</v>
      </c>
      <c r="V245" s="394"/>
      <c r="W245" s="394"/>
      <c r="X245" s="394"/>
      <c r="Y245" s="394"/>
      <c r="Z245" s="394"/>
      <c r="AA245" s="394"/>
      <c r="AB245" s="394"/>
      <c r="AC245" s="394"/>
      <c r="AD245" s="394"/>
      <c r="AE245" s="394"/>
      <c r="AF245" s="964"/>
      <c r="AG245" s="1089"/>
      <c r="AH245" s="1085"/>
      <c r="AI245" s="1085"/>
      <c r="AJ245" s="1085"/>
      <c r="AK245" s="1085"/>
      <c r="AL245" s="1085"/>
      <c r="AM245" s="1092"/>
      <c r="AN245" s="1082"/>
      <c r="AO245" s="1082"/>
      <c r="AP245" s="1082"/>
      <c r="AQ245" s="1085"/>
      <c r="AR245" s="1085"/>
      <c r="AS245" s="1082"/>
      <c r="AT245" s="1085"/>
      <c r="AU245" s="1082"/>
      <c r="AV245" s="1095"/>
      <c r="AW245" s="1082"/>
      <c r="AX245" s="1082"/>
      <c r="AY245" s="1079"/>
    </row>
    <row r="246" spans="1:51" s="208" customFormat="1" ht="29.25" customHeight="1">
      <c r="A246" s="1020">
        <v>4</v>
      </c>
      <c r="B246" s="1032" t="s">
        <v>308</v>
      </c>
      <c r="C246" s="1111" t="s">
        <v>333</v>
      </c>
      <c r="D246" s="141" t="s">
        <v>67</v>
      </c>
      <c r="E246" s="413">
        <v>0.25</v>
      </c>
      <c r="F246" s="413">
        <v>0.25</v>
      </c>
      <c r="G246" s="414">
        <v>0.25</v>
      </c>
      <c r="H246" s="414">
        <v>0.25</v>
      </c>
      <c r="I246" s="96"/>
      <c r="J246" s="96"/>
      <c r="K246" s="96"/>
      <c r="L246" s="96"/>
      <c r="M246" s="179"/>
      <c r="N246" s="179"/>
      <c r="O246" s="179"/>
      <c r="P246" s="179"/>
      <c r="Q246" s="179"/>
      <c r="R246" s="179"/>
      <c r="S246" s="965"/>
      <c r="T246" s="553">
        <v>0</v>
      </c>
      <c r="U246" s="554">
        <f>+INVERSIÓN!DR28</f>
        <v>2.2700000000000001E-2</v>
      </c>
      <c r="V246" s="195"/>
      <c r="W246" s="195"/>
      <c r="X246" s="195"/>
      <c r="Y246" s="195"/>
      <c r="Z246" s="195"/>
      <c r="AA246" s="397"/>
      <c r="AB246" s="398"/>
      <c r="AC246" s="398"/>
      <c r="AD246" s="398"/>
      <c r="AE246" s="399"/>
      <c r="AF246" s="965"/>
      <c r="AG246" s="1072" t="s">
        <v>453</v>
      </c>
      <c r="AH246" s="1032" t="s">
        <v>303</v>
      </c>
      <c r="AI246" s="1032" t="s">
        <v>303</v>
      </c>
      <c r="AJ246" s="1035" t="s">
        <v>443</v>
      </c>
      <c r="AK246" s="1188" t="s">
        <v>454</v>
      </c>
      <c r="AL246" s="1032" t="s">
        <v>303</v>
      </c>
      <c r="AM246" s="1032" t="s">
        <v>303</v>
      </c>
      <c r="AN246" s="1044">
        <v>7804660</v>
      </c>
      <c r="AO246" s="1044">
        <v>3721766.6758073401</v>
      </c>
      <c r="AP246" s="1044">
        <v>4082893.3241926599</v>
      </c>
      <c r="AQ246" s="1032" t="s">
        <v>303</v>
      </c>
      <c r="AR246" s="1032" t="s">
        <v>303</v>
      </c>
      <c r="AS246" s="1044">
        <v>7804660</v>
      </c>
      <c r="AT246" s="1032" t="s">
        <v>336</v>
      </c>
      <c r="AU246" s="1044">
        <v>7804660</v>
      </c>
      <c r="AV246" s="1032" t="s">
        <v>337</v>
      </c>
      <c r="AW246" s="1044">
        <v>7804660</v>
      </c>
      <c r="AX246" s="1044">
        <v>7804660</v>
      </c>
      <c r="AY246" s="1033"/>
    </row>
    <row r="247" spans="1:51" s="208" customFormat="1" ht="29.25" customHeight="1">
      <c r="A247" s="1021"/>
      <c r="B247" s="1033"/>
      <c r="C247" s="1112"/>
      <c r="D247" s="142" t="s">
        <v>6</v>
      </c>
      <c r="E247" s="374">
        <v>390000000</v>
      </c>
      <c r="F247" s="374">
        <v>390000000</v>
      </c>
      <c r="G247" s="373">
        <v>390000000</v>
      </c>
      <c r="H247" s="373">
        <v>390000000</v>
      </c>
      <c r="I247" s="96"/>
      <c r="J247" s="96"/>
      <c r="K247" s="96"/>
      <c r="L247" s="96"/>
      <c r="M247" s="96"/>
      <c r="N247" s="96"/>
      <c r="O247" s="96"/>
      <c r="P247" s="96"/>
      <c r="Q247" s="96"/>
      <c r="R247" s="378"/>
      <c r="S247" s="966"/>
      <c r="T247" s="145">
        <v>0</v>
      </c>
      <c r="U247" s="96">
        <f>+INVERSIÓN!DR29</f>
        <v>288293000</v>
      </c>
      <c r="V247" s="190"/>
      <c r="W247" s="190"/>
      <c r="X247" s="190"/>
      <c r="Y247" s="190"/>
      <c r="Z247" s="70"/>
      <c r="AA247" s="70"/>
      <c r="AB247" s="70"/>
      <c r="AC247" s="70"/>
      <c r="AD247" s="70"/>
      <c r="AE247" s="70"/>
      <c r="AF247" s="966"/>
      <c r="AG247" s="1073"/>
      <c r="AH247" s="1033"/>
      <c r="AI247" s="1033"/>
      <c r="AJ247" s="1036"/>
      <c r="AK247" s="1189"/>
      <c r="AL247" s="1033"/>
      <c r="AM247" s="1033"/>
      <c r="AN247" s="1045"/>
      <c r="AO247" s="1045"/>
      <c r="AP247" s="1045"/>
      <c r="AQ247" s="1033"/>
      <c r="AR247" s="1033"/>
      <c r="AS247" s="1045"/>
      <c r="AT247" s="1033"/>
      <c r="AU247" s="1045"/>
      <c r="AV247" s="1033"/>
      <c r="AW247" s="1045"/>
      <c r="AX247" s="1045"/>
      <c r="AY247" s="1033"/>
    </row>
    <row r="248" spans="1:51" s="208" customFormat="1" ht="29.25" customHeight="1">
      <c r="A248" s="1021"/>
      <c r="B248" s="1033"/>
      <c r="C248" s="1112"/>
      <c r="D248" s="142" t="s">
        <v>68</v>
      </c>
      <c r="E248" s="415">
        <v>7.1999999999999981E-3</v>
      </c>
      <c r="F248" s="415">
        <v>7.1999999999999981E-3</v>
      </c>
      <c r="G248" s="416">
        <v>7.1999999999999981E-3</v>
      </c>
      <c r="H248" s="416">
        <v>7.1999999999999981E-3</v>
      </c>
      <c r="I248" s="97"/>
      <c r="J248" s="97"/>
      <c r="K248" s="97"/>
      <c r="L248" s="97"/>
      <c r="M248" s="96"/>
      <c r="N248" s="96"/>
      <c r="O248" s="96"/>
      <c r="P248" s="96"/>
      <c r="Q248" s="96"/>
      <c r="R248" s="378"/>
      <c r="S248" s="966"/>
      <c r="T248" s="552">
        <v>3.599999999999999E-3</v>
      </c>
      <c r="U248" s="551">
        <f>+INVERSIÓN!DR30</f>
        <v>3.599999999999999E-3</v>
      </c>
      <c r="V248" s="192"/>
      <c r="W248" s="192"/>
      <c r="X248" s="192"/>
      <c r="Y248" s="192"/>
      <c r="Z248" s="192"/>
      <c r="AA248" s="70"/>
      <c r="AB248" s="70"/>
      <c r="AC248" s="70"/>
      <c r="AD248" s="70"/>
      <c r="AE248" s="70"/>
      <c r="AF248" s="966"/>
      <c r="AG248" s="1073"/>
      <c r="AH248" s="1033"/>
      <c r="AI248" s="1033"/>
      <c r="AJ248" s="1036"/>
      <c r="AK248" s="1189"/>
      <c r="AL248" s="1033"/>
      <c r="AM248" s="1033"/>
      <c r="AN248" s="1045"/>
      <c r="AO248" s="1045"/>
      <c r="AP248" s="1045"/>
      <c r="AQ248" s="1033"/>
      <c r="AR248" s="1033"/>
      <c r="AS248" s="1045"/>
      <c r="AT248" s="1033"/>
      <c r="AU248" s="1045"/>
      <c r="AV248" s="1033"/>
      <c r="AW248" s="1045"/>
      <c r="AX248" s="1045"/>
      <c r="AY248" s="1033"/>
    </row>
    <row r="249" spans="1:51" s="208" customFormat="1" ht="29.25" customHeight="1">
      <c r="A249" s="1021"/>
      <c r="B249" s="1033"/>
      <c r="C249" s="1112"/>
      <c r="D249" s="142" t="s">
        <v>7</v>
      </c>
      <c r="E249" s="146">
        <v>61903867</v>
      </c>
      <c r="F249" s="146">
        <v>61903867</v>
      </c>
      <c r="G249" s="145">
        <v>61903867</v>
      </c>
      <c r="H249" s="145">
        <v>61903867</v>
      </c>
      <c r="I249" s="97"/>
      <c r="J249" s="97"/>
      <c r="K249" s="97"/>
      <c r="L249" s="97"/>
      <c r="M249" s="96"/>
      <c r="N249" s="96"/>
      <c r="O249" s="96"/>
      <c r="P249" s="96"/>
      <c r="Q249" s="96"/>
      <c r="R249" s="378"/>
      <c r="S249" s="966"/>
      <c r="T249" s="145">
        <v>36540000</v>
      </c>
      <c r="U249" s="96">
        <f>+INVERSIÓN!DR31</f>
        <v>57543667</v>
      </c>
      <c r="V249" s="192"/>
      <c r="W249" s="192"/>
      <c r="X249" s="192"/>
      <c r="Y249" s="192"/>
      <c r="Z249" s="192"/>
      <c r="AA249" s="70"/>
      <c r="AB249" s="70"/>
      <c r="AC249" s="70"/>
      <c r="AD249" s="70"/>
      <c r="AE249" s="70"/>
      <c r="AF249" s="966"/>
      <c r="AG249" s="1073"/>
      <c r="AH249" s="1033"/>
      <c r="AI249" s="1033"/>
      <c r="AJ249" s="1036"/>
      <c r="AK249" s="1189"/>
      <c r="AL249" s="1033"/>
      <c r="AM249" s="1033"/>
      <c r="AN249" s="1045"/>
      <c r="AO249" s="1045"/>
      <c r="AP249" s="1045"/>
      <c r="AQ249" s="1033"/>
      <c r="AR249" s="1033"/>
      <c r="AS249" s="1045"/>
      <c r="AT249" s="1033"/>
      <c r="AU249" s="1045"/>
      <c r="AV249" s="1033"/>
      <c r="AW249" s="1045"/>
      <c r="AX249" s="1045"/>
      <c r="AY249" s="1033"/>
    </row>
    <row r="250" spans="1:51" s="208" customFormat="1" ht="29.25" customHeight="1">
      <c r="A250" s="1021"/>
      <c r="B250" s="1033"/>
      <c r="C250" s="1112"/>
      <c r="D250" s="142" t="s">
        <v>69</v>
      </c>
      <c r="E250" s="429">
        <v>0.25719999999999998</v>
      </c>
      <c r="F250" s="429">
        <v>0.25719999999999998</v>
      </c>
      <c r="G250" s="430">
        <v>0.25719999999999998</v>
      </c>
      <c r="H250" s="430">
        <v>0.25719999999999998</v>
      </c>
      <c r="I250" s="180"/>
      <c r="J250" s="180"/>
      <c r="K250" s="180"/>
      <c r="L250" s="180"/>
      <c r="M250" s="180"/>
      <c r="N250" s="180"/>
      <c r="O250" s="180"/>
      <c r="P250" s="180"/>
      <c r="Q250" s="180"/>
      <c r="R250" s="180"/>
      <c r="S250" s="966"/>
      <c r="T250" s="550">
        <v>3.599999999999999E-3</v>
      </c>
      <c r="U250" s="555">
        <f>+U246+U248</f>
        <v>2.63E-2</v>
      </c>
      <c r="V250" s="196"/>
      <c r="W250" s="196"/>
      <c r="X250" s="196"/>
      <c r="Y250" s="196"/>
      <c r="Z250" s="180"/>
      <c r="AA250" s="180"/>
      <c r="AB250" s="180"/>
      <c r="AC250" s="180"/>
      <c r="AD250" s="180"/>
      <c r="AE250" s="400"/>
      <c r="AF250" s="966"/>
      <c r="AG250" s="1073"/>
      <c r="AH250" s="1033"/>
      <c r="AI250" s="1033"/>
      <c r="AJ250" s="1036"/>
      <c r="AK250" s="1189"/>
      <c r="AL250" s="1033"/>
      <c r="AM250" s="1033"/>
      <c r="AN250" s="1045"/>
      <c r="AO250" s="1045"/>
      <c r="AP250" s="1045"/>
      <c r="AQ250" s="1033"/>
      <c r="AR250" s="1033"/>
      <c r="AS250" s="1045"/>
      <c r="AT250" s="1033"/>
      <c r="AU250" s="1045"/>
      <c r="AV250" s="1033"/>
      <c r="AW250" s="1045"/>
      <c r="AX250" s="1045"/>
      <c r="AY250" s="1033"/>
    </row>
    <row r="251" spans="1:51" s="208" customFormat="1" ht="29.25" customHeight="1" thickBot="1">
      <c r="A251" s="1021"/>
      <c r="B251" s="1034"/>
      <c r="C251" s="1113"/>
      <c r="D251" s="162" t="s">
        <v>72</v>
      </c>
      <c r="E251" s="431">
        <v>451903867</v>
      </c>
      <c r="F251" s="431">
        <v>451903867</v>
      </c>
      <c r="G251" s="432">
        <v>451903867</v>
      </c>
      <c r="H251" s="432">
        <v>451903867</v>
      </c>
      <c r="I251" s="171"/>
      <c r="J251" s="171"/>
      <c r="K251" s="171"/>
      <c r="L251" s="171"/>
      <c r="M251" s="186"/>
      <c r="N251" s="170"/>
      <c r="O251" s="170"/>
      <c r="P251" s="170"/>
      <c r="Q251" s="170"/>
      <c r="R251" s="401"/>
      <c r="S251" s="967"/>
      <c r="T251" s="556">
        <v>36540000</v>
      </c>
      <c r="U251" s="557">
        <f>+U247+U249</f>
        <v>345836667</v>
      </c>
      <c r="V251" s="197"/>
      <c r="W251" s="197"/>
      <c r="X251" s="197"/>
      <c r="Y251" s="197"/>
      <c r="Z251" s="170"/>
      <c r="AA251" s="170"/>
      <c r="AB251" s="170"/>
      <c r="AC251" s="170"/>
      <c r="AD251" s="170"/>
      <c r="AE251" s="170"/>
      <c r="AF251" s="967"/>
      <c r="AG251" s="1074"/>
      <c r="AH251" s="1034"/>
      <c r="AI251" s="1034"/>
      <c r="AJ251" s="1037"/>
      <c r="AK251" s="1190"/>
      <c r="AL251" s="1034"/>
      <c r="AM251" s="1034"/>
      <c r="AN251" s="1046"/>
      <c r="AO251" s="1046"/>
      <c r="AP251" s="1046"/>
      <c r="AQ251" s="1034"/>
      <c r="AR251" s="1034"/>
      <c r="AS251" s="1046"/>
      <c r="AT251" s="1034"/>
      <c r="AU251" s="1046"/>
      <c r="AV251" s="1034"/>
      <c r="AW251" s="1046"/>
      <c r="AX251" s="1046"/>
      <c r="AY251" s="1034"/>
    </row>
    <row r="252" spans="1:51" s="208" customFormat="1" ht="33" customHeight="1">
      <c r="A252" s="1096" t="s">
        <v>26</v>
      </c>
      <c r="B252" s="1097"/>
      <c r="C252" s="1098"/>
      <c r="D252" s="159" t="s">
        <v>38</v>
      </c>
      <c r="E252" s="163">
        <v>4564236000</v>
      </c>
      <c r="F252" s="163">
        <v>4564236000</v>
      </c>
      <c r="G252" s="163">
        <v>4564236000</v>
      </c>
      <c r="H252" s="163">
        <v>4564236000</v>
      </c>
      <c r="I252" s="168"/>
      <c r="J252" s="168"/>
      <c r="K252" s="168"/>
      <c r="L252" s="183"/>
      <c r="M252" s="168"/>
      <c r="N252" s="168"/>
      <c r="O252" s="168"/>
      <c r="P252" s="168"/>
      <c r="Q252" s="168"/>
      <c r="R252" s="402"/>
      <c r="S252" s="164"/>
      <c r="T252" s="163">
        <v>0</v>
      </c>
      <c r="U252" s="168">
        <f>+U125+U243+U247</f>
        <v>2641756000</v>
      </c>
      <c r="V252" s="168"/>
      <c r="W252" s="168"/>
      <c r="X252" s="168"/>
      <c r="Y252" s="168"/>
      <c r="Z252" s="168"/>
      <c r="AA252" s="168"/>
      <c r="AB252" s="168"/>
      <c r="AC252" s="168"/>
      <c r="AD252" s="168"/>
      <c r="AE252" s="168"/>
      <c r="AF252" s="403"/>
      <c r="AG252" s="1087" t="s">
        <v>338</v>
      </c>
      <c r="AH252" s="1105" t="s">
        <v>303</v>
      </c>
      <c r="AI252" s="1105" t="s">
        <v>303</v>
      </c>
      <c r="AJ252" s="1105" t="s">
        <v>303</v>
      </c>
      <c r="AK252" s="1105" t="s">
        <v>338</v>
      </c>
      <c r="AL252" s="1105" t="s">
        <v>303</v>
      </c>
      <c r="AM252" s="1105" t="s">
        <v>303</v>
      </c>
      <c r="AN252" s="1118">
        <v>7804660</v>
      </c>
      <c r="AO252" s="1118">
        <v>3721766.6758073401</v>
      </c>
      <c r="AP252" s="1118">
        <v>4082893.3241926599</v>
      </c>
      <c r="AQ252" s="1118" t="s">
        <v>303</v>
      </c>
      <c r="AR252" s="1118" t="s">
        <v>303</v>
      </c>
      <c r="AS252" s="1118">
        <v>7804660</v>
      </c>
      <c r="AT252" s="1118" t="s">
        <v>336</v>
      </c>
      <c r="AU252" s="1118">
        <v>7804660</v>
      </c>
      <c r="AV252" s="1118" t="s">
        <v>337</v>
      </c>
      <c r="AW252" s="1118">
        <v>7804660</v>
      </c>
      <c r="AX252" s="1118">
        <v>7804660</v>
      </c>
      <c r="AY252" s="1121"/>
    </row>
    <row r="253" spans="1:51" s="208" customFormat="1" ht="33" customHeight="1">
      <c r="A253" s="1099"/>
      <c r="B253" s="1100"/>
      <c r="C253" s="1101"/>
      <c r="D253" s="160" t="s">
        <v>37</v>
      </c>
      <c r="E253" s="56">
        <v>724017139</v>
      </c>
      <c r="F253" s="56">
        <v>724017139</v>
      </c>
      <c r="G253" s="56">
        <v>724017139</v>
      </c>
      <c r="H253" s="56">
        <v>724017139</v>
      </c>
      <c r="I253" s="57"/>
      <c r="J253" s="57"/>
      <c r="K253" s="57"/>
      <c r="L253" s="184"/>
      <c r="M253" s="57"/>
      <c r="N253" s="57"/>
      <c r="O253" s="57"/>
      <c r="P253" s="57"/>
      <c r="Q253" s="57"/>
      <c r="R253" s="404"/>
      <c r="S253" s="165"/>
      <c r="T253" s="56">
        <v>287863134</v>
      </c>
      <c r="U253" s="57">
        <f>+U127+U245+U249</f>
        <v>538626999</v>
      </c>
      <c r="V253" s="57"/>
      <c r="W253" s="57"/>
      <c r="X253" s="57"/>
      <c r="Y253" s="57"/>
      <c r="Z253" s="57"/>
      <c r="AA253" s="57"/>
      <c r="AB253" s="57"/>
      <c r="AC253" s="57"/>
      <c r="AD253" s="57"/>
      <c r="AE253" s="57"/>
      <c r="AF253" s="405"/>
      <c r="AG253" s="1088"/>
      <c r="AH253" s="1106"/>
      <c r="AI253" s="1106"/>
      <c r="AJ253" s="1106"/>
      <c r="AK253" s="1106"/>
      <c r="AL253" s="1106"/>
      <c r="AM253" s="1106"/>
      <c r="AN253" s="1119"/>
      <c r="AO253" s="1119"/>
      <c r="AP253" s="1119"/>
      <c r="AQ253" s="1119"/>
      <c r="AR253" s="1119"/>
      <c r="AS253" s="1119"/>
      <c r="AT253" s="1119"/>
      <c r="AU253" s="1119"/>
      <c r="AV253" s="1119"/>
      <c r="AW253" s="1119"/>
      <c r="AX253" s="1119"/>
      <c r="AY253" s="1122"/>
    </row>
    <row r="254" spans="1:51" s="208" customFormat="1" ht="33" customHeight="1" thickBot="1">
      <c r="A254" s="1102"/>
      <c r="B254" s="1103"/>
      <c r="C254" s="1104"/>
      <c r="D254" s="161" t="s">
        <v>36</v>
      </c>
      <c r="E254" s="166">
        <v>5288253139</v>
      </c>
      <c r="F254" s="166">
        <v>5288253139</v>
      </c>
      <c r="G254" s="166">
        <v>5288253139</v>
      </c>
      <c r="H254" s="166">
        <v>5288253139</v>
      </c>
      <c r="I254" s="169"/>
      <c r="J254" s="169"/>
      <c r="K254" s="169"/>
      <c r="L254" s="185"/>
      <c r="M254" s="169"/>
      <c r="N254" s="169"/>
      <c r="O254" s="169"/>
      <c r="P254" s="169"/>
      <c r="Q254" s="169"/>
      <c r="R254" s="406"/>
      <c r="S254" s="167"/>
      <c r="T254" s="166">
        <v>287863134</v>
      </c>
      <c r="U254" s="169">
        <f>+U252+U253</f>
        <v>3180382999</v>
      </c>
      <c r="V254" s="169"/>
      <c r="W254" s="169"/>
      <c r="X254" s="169"/>
      <c r="Y254" s="169"/>
      <c r="Z254" s="169"/>
      <c r="AA254" s="169"/>
      <c r="AB254" s="169"/>
      <c r="AC254" s="169"/>
      <c r="AD254" s="169"/>
      <c r="AE254" s="169"/>
      <c r="AF254" s="407"/>
      <c r="AG254" s="1089"/>
      <c r="AH254" s="1107"/>
      <c r="AI254" s="1107"/>
      <c r="AJ254" s="1107"/>
      <c r="AK254" s="1107"/>
      <c r="AL254" s="1107"/>
      <c r="AM254" s="1107"/>
      <c r="AN254" s="1120"/>
      <c r="AO254" s="1120"/>
      <c r="AP254" s="1120"/>
      <c r="AQ254" s="1120"/>
      <c r="AR254" s="1120"/>
      <c r="AS254" s="1120"/>
      <c r="AT254" s="1120"/>
      <c r="AU254" s="1120"/>
      <c r="AV254" s="1120"/>
      <c r="AW254" s="1120"/>
      <c r="AX254" s="1120"/>
      <c r="AY254" s="1123"/>
    </row>
    <row r="255" spans="1:51">
      <c r="A255" s="39"/>
      <c r="B255" s="39"/>
      <c r="C255" s="39"/>
      <c r="D255" s="39"/>
      <c r="E255" s="40"/>
      <c r="F255" s="40"/>
      <c r="G255" s="40"/>
      <c r="H255" s="40"/>
      <c r="I255" s="40"/>
      <c r="J255" s="40"/>
      <c r="K255" s="40"/>
      <c r="L255" s="40"/>
      <c r="M255" s="40"/>
      <c r="N255" s="40"/>
      <c r="O255" s="40"/>
      <c r="P255" s="40"/>
      <c r="Q255" s="40"/>
      <c r="R255" s="408"/>
      <c r="S255" s="40"/>
      <c r="T255" s="40"/>
      <c r="U255" s="40"/>
      <c r="V255" s="40"/>
      <c r="W255" s="40"/>
      <c r="X255" s="40"/>
      <c r="Y255" s="40"/>
      <c r="Z255" s="40"/>
      <c r="AA255" s="40"/>
      <c r="AB255" s="40"/>
      <c r="AC255" s="40"/>
      <c r="AD255" s="40"/>
      <c r="AE255" s="39"/>
      <c r="AF255" s="39"/>
      <c r="AG255" s="39"/>
      <c r="AH255" s="39"/>
      <c r="AI255" s="39"/>
      <c r="AJ255" s="39"/>
      <c r="AK255" s="39"/>
      <c r="AL255" s="39"/>
      <c r="AM255" s="39"/>
      <c r="AN255" s="39"/>
      <c r="AO255" s="39"/>
      <c r="AP255" s="71"/>
      <c r="AQ255" s="71"/>
      <c r="AR255" s="39"/>
      <c r="AS255" s="39"/>
      <c r="AT255" s="39"/>
      <c r="AU255" s="39"/>
      <c r="AV255" s="39"/>
      <c r="AW255" s="39"/>
      <c r="AX255" s="71"/>
    </row>
    <row r="256" spans="1:51" ht="18">
      <c r="A256" s="41" t="s">
        <v>40</v>
      </c>
      <c r="B256" s="39"/>
      <c r="C256" s="39"/>
      <c r="D256" s="39"/>
      <c r="E256" s="40"/>
      <c r="F256" s="40"/>
      <c r="G256" s="40"/>
      <c r="H256" s="40"/>
      <c r="I256" s="40"/>
      <c r="J256" s="40"/>
      <c r="K256" s="40"/>
      <c r="L256" s="40"/>
      <c r="M256" s="40"/>
      <c r="N256" s="40"/>
      <c r="O256" s="40"/>
      <c r="P256" s="40"/>
      <c r="Q256" s="40"/>
      <c r="R256" s="408"/>
      <c r="S256" s="40"/>
      <c r="T256" s="40"/>
      <c r="U256" s="40"/>
      <c r="V256" s="40"/>
      <c r="W256" s="40"/>
      <c r="X256" s="40"/>
      <c r="Y256" s="40"/>
      <c r="Z256" s="40"/>
      <c r="AA256" s="40"/>
      <c r="AB256" s="40"/>
      <c r="AC256" s="40"/>
      <c r="AD256" s="40"/>
      <c r="AE256" s="39"/>
      <c r="AF256" s="39"/>
      <c r="AG256" s="39"/>
      <c r="AH256" s="39"/>
      <c r="AI256" s="39"/>
      <c r="AJ256" s="42"/>
      <c r="AK256" s="42"/>
      <c r="AL256" s="42"/>
      <c r="AM256" s="42"/>
      <c r="AN256" s="42"/>
      <c r="AO256" s="42"/>
      <c r="AP256" s="72"/>
      <c r="AQ256" s="72"/>
      <c r="AR256" s="43"/>
      <c r="AS256" s="43"/>
      <c r="AT256" s="43"/>
      <c r="AU256" s="43"/>
      <c r="AV256" s="43"/>
      <c r="AW256" s="43"/>
      <c r="AX256" s="43"/>
    </row>
    <row r="257" spans="1:50" ht="33" customHeight="1">
      <c r="A257" s="533" t="s">
        <v>41</v>
      </c>
      <c r="B257" s="1124" t="s">
        <v>42</v>
      </c>
      <c r="C257" s="1125"/>
      <c r="D257" s="1126"/>
      <c r="E257" s="1127" t="s">
        <v>43</v>
      </c>
      <c r="F257" s="1127"/>
      <c r="G257" s="1127"/>
      <c r="H257" s="1127"/>
      <c r="I257" s="1127"/>
      <c r="J257" s="1127"/>
      <c r="K257" s="1127"/>
      <c r="L257" s="1127"/>
      <c r="M257" s="1127"/>
      <c r="N257" s="1127"/>
      <c r="O257" s="1127"/>
      <c r="P257" s="1127"/>
      <c r="Q257" s="1127"/>
      <c r="R257" s="1127"/>
      <c r="S257" s="39"/>
      <c r="T257" s="39"/>
      <c r="U257" s="39"/>
      <c r="V257" s="39"/>
      <c r="W257" s="39"/>
      <c r="X257" s="39"/>
      <c r="Y257" s="39"/>
      <c r="Z257" s="39"/>
      <c r="AA257" s="39"/>
      <c r="AB257" s="39"/>
      <c r="AC257" s="39"/>
      <c r="AD257" s="39"/>
      <c r="AE257" s="39"/>
      <c r="AF257" s="39"/>
      <c r="AG257" s="39"/>
      <c r="AH257" s="39"/>
      <c r="AI257" s="39"/>
      <c r="AJ257" s="42"/>
      <c r="AK257" s="42"/>
      <c r="AL257" s="42"/>
      <c r="AM257" s="42"/>
      <c r="AN257" s="42"/>
      <c r="AO257" s="42"/>
      <c r="AP257" s="72"/>
      <c r="AQ257" s="72"/>
      <c r="AR257" s="42"/>
      <c r="AS257" s="42"/>
      <c r="AT257" s="42"/>
      <c r="AU257" s="42"/>
      <c r="AV257" s="42"/>
      <c r="AW257" s="42"/>
      <c r="AX257" s="72"/>
    </row>
    <row r="258" spans="1:50" ht="45" customHeight="1">
      <c r="A258" s="530">
        <v>12</v>
      </c>
      <c r="B258" s="1114" t="s">
        <v>120</v>
      </c>
      <c r="C258" s="1115"/>
      <c r="D258" s="1116"/>
      <c r="E258" s="1117" t="s">
        <v>122</v>
      </c>
      <c r="F258" s="1117"/>
      <c r="G258" s="1117"/>
      <c r="H258" s="1117"/>
      <c r="I258" s="1117"/>
      <c r="J258" s="1117"/>
      <c r="K258" s="1117"/>
      <c r="L258" s="1117"/>
      <c r="M258" s="1117"/>
      <c r="N258" s="1117"/>
      <c r="O258" s="1117"/>
      <c r="P258" s="1117"/>
      <c r="Q258" s="1117"/>
      <c r="R258" s="1117"/>
      <c r="S258" s="39"/>
      <c r="T258" s="39"/>
      <c r="U258" s="39"/>
      <c r="V258" s="39"/>
      <c r="W258" s="39"/>
      <c r="X258" s="39"/>
      <c r="Y258" s="39"/>
      <c r="Z258" s="39"/>
      <c r="AA258" s="39"/>
      <c r="AB258" s="39"/>
      <c r="AC258" s="39"/>
      <c r="AD258" s="39"/>
      <c r="AE258" s="39"/>
      <c r="AF258" s="39"/>
      <c r="AG258" s="39"/>
      <c r="AH258" s="39"/>
      <c r="AI258" s="39"/>
      <c r="AJ258" s="42"/>
      <c r="AK258" s="42"/>
      <c r="AL258" s="42"/>
      <c r="AM258" s="42"/>
      <c r="AN258" s="42"/>
      <c r="AO258" s="42"/>
      <c r="AP258" s="72"/>
      <c r="AQ258" s="72"/>
      <c r="AR258" s="42"/>
      <c r="AS258" s="42"/>
      <c r="AT258" s="42"/>
      <c r="AU258" s="42"/>
      <c r="AV258" s="42"/>
      <c r="AW258" s="42"/>
      <c r="AX258" s="72"/>
    </row>
    <row r="259" spans="1:50" ht="45" customHeight="1">
      <c r="A259" s="530">
        <v>13</v>
      </c>
      <c r="B259" s="1114" t="s">
        <v>291</v>
      </c>
      <c r="C259" s="1115"/>
      <c r="D259" s="1116"/>
      <c r="E259" s="1117" t="s">
        <v>292</v>
      </c>
      <c r="F259" s="1117"/>
      <c r="G259" s="1117"/>
      <c r="H259" s="1117"/>
      <c r="I259" s="1117"/>
      <c r="J259" s="1117"/>
      <c r="K259" s="1117"/>
      <c r="L259" s="1117"/>
      <c r="M259" s="1117"/>
      <c r="N259" s="1117"/>
      <c r="O259" s="1117"/>
      <c r="P259" s="1117"/>
      <c r="Q259" s="1117"/>
      <c r="R259" s="1117"/>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71"/>
      <c r="AQ259" s="71"/>
      <c r="AR259" s="39"/>
      <c r="AS259" s="39"/>
      <c r="AT259" s="39"/>
      <c r="AU259" s="39"/>
      <c r="AV259" s="39"/>
      <c r="AW259" s="39"/>
      <c r="AX259" s="71"/>
    </row>
    <row r="260" spans="1:50">
      <c r="A260" s="44"/>
      <c r="B260" s="44"/>
      <c r="C260" s="44"/>
      <c r="D260" s="44"/>
      <c r="E260" s="44"/>
      <c r="F260" s="44"/>
      <c r="G260" s="44"/>
      <c r="H260" s="44"/>
      <c r="I260" s="44"/>
      <c r="J260" s="44"/>
      <c r="K260" s="44"/>
      <c r="L260" s="44"/>
      <c r="M260" s="44"/>
      <c r="N260" s="44"/>
      <c r="O260" s="44"/>
      <c r="P260" s="44"/>
      <c r="Q260" s="44"/>
      <c r="R260" s="409"/>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73"/>
      <c r="AQ260" s="73"/>
      <c r="AR260" s="44"/>
      <c r="AS260" s="44"/>
      <c r="AT260" s="44"/>
      <c r="AU260" s="44"/>
      <c r="AV260" s="44"/>
      <c r="AW260" s="44"/>
      <c r="AX260" s="73"/>
    </row>
    <row r="261" spans="1:50">
      <c r="A261" s="44"/>
      <c r="B261" s="44"/>
      <c r="C261" s="44"/>
      <c r="D261" s="44"/>
      <c r="E261" s="44"/>
      <c r="F261" s="44"/>
      <c r="G261" s="44"/>
      <c r="H261" s="44"/>
      <c r="I261" s="44"/>
      <c r="J261" s="44"/>
      <c r="K261" s="44"/>
      <c r="L261" s="44"/>
      <c r="M261" s="44"/>
      <c r="N261" s="44"/>
      <c r="O261" s="44"/>
      <c r="P261" s="44"/>
      <c r="Q261" s="44"/>
      <c r="R261" s="409"/>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73"/>
      <c r="AQ261" s="73"/>
      <c r="AR261" s="44"/>
      <c r="AS261" s="44"/>
      <c r="AT261" s="44"/>
      <c r="AU261" s="44"/>
      <c r="AV261" s="44"/>
      <c r="AW261" s="44"/>
      <c r="AX261" s="73"/>
    </row>
    <row r="262" spans="1:50">
      <c r="A262" s="44"/>
      <c r="B262" s="44"/>
      <c r="C262" s="44"/>
      <c r="D262" s="44"/>
      <c r="E262" s="45"/>
      <c r="F262" s="45"/>
      <c r="G262" s="45"/>
      <c r="H262" s="45"/>
      <c r="I262" s="45"/>
      <c r="J262" s="45"/>
      <c r="K262" s="45"/>
      <c r="L262" s="45"/>
      <c r="M262" s="45"/>
      <c r="N262" s="45"/>
      <c r="O262" s="45"/>
      <c r="P262" s="45"/>
      <c r="Q262" s="45"/>
      <c r="R262" s="409"/>
      <c r="S262" s="45"/>
      <c r="T262" s="45"/>
      <c r="U262" s="45"/>
      <c r="V262" s="45"/>
      <c r="W262" s="45"/>
      <c r="X262" s="45"/>
      <c r="Y262" s="45"/>
      <c r="Z262" s="45"/>
      <c r="AA262" s="45"/>
      <c r="AB262" s="45"/>
      <c r="AC262" s="45"/>
      <c r="AD262" s="45"/>
      <c r="AE262" s="44"/>
      <c r="AF262" s="44"/>
      <c r="AG262" s="44"/>
      <c r="AH262" s="44"/>
      <c r="AI262" s="44"/>
      <c r="AJ262" s="44"/>
      <c r="AK262" s="44"/>
      <c r="AL262" s="44"/>
      <c r="AM262" s="44"/>
      <c r="AN262" s="44"/>
      <c r="AO262" s="44"/>
      <c r="AP262" s="73"/>
      <c r="AQ262" s="73"/>
      <c r="AR262" s="44"/>
      <c r="AS262" s="44"/>
      <c r="AT262" s="44"/>
      <c r="AU262" s="44"/>
      <c r="AV262" s="44"/>
      <c r="AW262" s="44"/>
      <c r="AX262" s="73"/>
    </row>
    <row r="263" spans="1:50" ht="15.75">
      <c r="A263" s="44"/>
      <c r="B263" s="44"/>
      <c r="C263" s="44"/>
      <c r="D263" s="44"/>
      <c r="E263" s="74"/>
      <c r="F263" s="74"/>
      <c r="G263" s="74"/>
      <c r="H263" s="74"/>
      <c r="I263" s="74"/>
      <c r="J263" s="74"/>
      <c r="K263" s="74"/>
      <c r="L263" s="74"/>
      <c r="M263" s="74"/>
      <c r="N263" s="74"/>
      <c r="O263" s="74"/>
      <c r="P263" s="74"/>
      <c r="Q263" s="74"/>
      <c r="R263" s="409"/>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73"/>
      <c r="AQ263" s="73"/>
      <c r="AR263" s="44"/>
      <c r="AS263" s="44"/>
      <c r="AT263" s="44"/>
      <c r="AU263" s="44"/>
      <c r="AV263" s="44"/>
      <c r="AW263" s="44"/>
      <c r="AX263" s="73"/>
    </row>
    <row r="264" spans="1:50">
      <c r="A264" s="44"/>
      <c r="B264" s="44"/>
      <c r="C264" s="44"/>
      <c r="D264" s="44"/>
      <c r="E264" s="44"/>
      <c r="F264" s="44"/>
      <c r="G264" s="44"/>
      <c r="H264" s="44"/>
      <c r="I264" s="44"/>
      <c r="J264" s="44"/>
      <c r="K264" s="44"/>
      <c r="L264" s="44"/>
      <c r="M264" s="44"/>
      <c r="N264" s="44"/>
      <c r="O264" s="44"/>
      <c r="P264" s="44"/>
      <c r="Q264" s="44"/>
      <c r="R264" s="409"/>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73"/>
      <c r="AQ264" s="73"/>
      <c r="AR264" s="44"/>
      <c r="AS264" s="44"/>
      <c r="AT264" s="44"/>
      <c r="AU264" s="44"/>
      <c r="AV264" s="44"/>
      <c r="AW264" s="44"/>
      <c r="AX264" s="73"/>
    </row>
    <row r="265" spans="1:50">
      <c r="A265" s="44"/>
      <c r="B265" s="44"/>
      <c r="C265" s="44"/>
      <c r="D265" s="44"/>
      <c r="E265" s="45"/>
      <c r="F265" s="45"/>
      <c r="G265" s="45"/>
      <c r="H265" s="45"/>
      <c r="I265" s="45"/>
      <c r="J265" s="45"/>
      <c r="K265" s="45"/>
      <c r="L265" s="45"/>
      <c r="M265" s="45"/>
      <c r="N265" s="45"/>
      <c r="O265" s="45"/>
      <c r="P265" s="45"/>
      <c r="Q265" s="45"/>
      <c r="R265" s="409"/>
      <c r="S265" s="45"/>
      <c r="T265" s="45"/>
      <c r="U265" s="45"/>
      <c r="V265" s="45"/>
      <c r="W265" s="45"/>
      <c r="X265" s="45"/>
      <c r="Y265" s="45"/>
      <c r="Z265" s="45"/>
      <c r="AA265" s="45"/>
      <c r="AB265" s="45"/>
      <c r="AC265" s="45"/>
      <c r="AD265" s="45"/>
      <c r="AE265" s="44"/>
      <c r="AF265" s="44"/>
      <c r="AG265" s="44"/>
      <c r="AH265" s="44"/>
      <c r="AI265" s="44"/>
      <c r="AJ265" s="44"/>
      <c r="AK265" s="44"/>
      <c r="AL265" s="44"/>
      <c r="AM265" s="44"/>
      <c r="AN265" s="44"/>
      <c r="AO265" s="44"/>
      <c r="AP265" s="73"/>
      <c r="AQ265" s="73"/>
      <c r="AR265" s="44"/>
      <c r="AS265" s="44"/>
      <c r="AT265" s="44"/>
      <c r="AU265" s="44"/>
      <c r="AV265" s="44"/>
      <c r="AW265" s="44"/>
      <c r="AX265" s="73"/>
    </row>
    <row r="266" spans="1:50">
      <c r="A266" s="44"/>
      <c r="B266" s="44"/>
      <c r="C266" s="44"/>
      <c r="D266" s="44"/>
      <c r="E266" s="44"/>
      <c r="F266" s="44"/>
      <c r="G266" s="44"/>
      <c r="H266" s="44"/>
      <c r="I266" s="44"/>
      <c r="J266" s="44"/>
      <c r="K266" s="44"/>
      <c r="L266" s="44"/>
      <c r="M266" s="44"/>
      <c r="N266" s="44"/>
      <c r="O266" s="44"/>
      <c r="P266" s="44"/>
      <c r="Q266" s="44"/>
      <c r="R266" s="409"/>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73"/>
      <c r="AQ266" s="73"/>
      <c r="AR266" s="44"/>
      <c r="AS266" s="44"/>
      <c r="AT266" s="44"/>
      <c r="AU266" s="44"/>
      <c r="AV266" s="44"/>
      <c r="AW266" s="44"/>
      <c r="AX266" s="73"/>
    </row>
    <row r="267" spans="1:50">
      <c r="A267" s="44"/>
      <c r="B267" s="44"/>
      <c r="C267" s="44"/>
      <c r="D267" s="44"/>
      <c r="E267" s="44"/>
      <c r="F267" s="44"/>
      <c r="G267" s="44"/>
      <c r="H267" s="44"/>
      <c r="I267" s="44"/>
      <c r="J267" s="44"/>
      <c r="K267" s="44"/>
      <c r="L267" s="44"/>
      <c r="M267" s="44"/>
      <c r="N267" s="44"/>
      <c r="O267" s="44"/>
      <c r="P267" s="44"/>
      <c r="Q267" s="44"/>
      <c r="R267" s="409"/>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73"/>
      <c r="AQ267" s="73"/>
      <c r="AR267" s="44"/>
      <c r="AS267" s="44"/>
      <c r="AT267" s="44"/>
      <c r="AU267" s="44"/>
      <c r="AV267" s="44"/>
      <c r="AW267" s="44"/>
      <c r="AX267" s="73"/>
    </row>
    <row r="268" spans="1:50">
      <c r="A268" s="44"/>
      <c r="B268" s="44"/>
      <c r="C268" s="44"/>
      <c r="D268" s="44"/>
      <c r="E268" s="44"/>
      <c r="F268" s="44"/>
      <c r="G268" s="44"/>
      <c r="H268" s="44"/>
      <c r="I268" s="44"/>
      <c r="J268" s="44"/>
      <c r="K268" s="44"/>
      <c r="L268" s="44"/>
      <c r="M268" s="44"/>
      <c r="N268" s="44"/>
      <c r="O268" s="44"/>
      <c r="P268" s="44"/>
      <c r="Q268" s="44"/>
      <c r="R268" s="409"/>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73"/>
      <c r="AQ268" s="73"/>
      <c r="AR268" s="44"/>
      <c r="AS268" s="44"/>
      <c r="AT268" s="44"/>
      <c r="AU268" s="44"/>
      <c r="AV268" s="44"/>
      <c r="AW268" s="44"/>
      <c r="AX268" s="73"/>
    </row>
    <row r="269" spans="1:50">
      <c r="A269" s="44"/>
      <c r="B269" s="44"/>
      <c r="C269" s="44"/>
      <c r="D269" s="44"/>
      <c r="E269" s="44"/>
      <c r="F269" s="44"/>
      <c r="G269" s="44"/>
      <c r="H269" s="44"/>
      <c r="I269" s="44"/>
      <c r="J269" s="44"/>
      <c r="K269" s="44"/>
      <c r="L269" s="44"/>
      <c r="M269" s="44"/>
      <c r="N269" s="44"/>
      <c r="O269" s="44"/>
      <c r="P269" s="44"/>
      <c r="Q269" s="44"/>
      <c r="R269" s="409"/>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73"/>
      <c r="AQ269" s="73"/>
      <c r="AR269" s="44"/>
      <c r="AS269" s="44"/>
      <c r="AT269" s="44"/>
      <c r="AU269" s="44"/>
      <c r="AV269" s="44"/>
      <c r="AW269" s="44"/>
      <c r="AX269" s="73"/>
    </row>
    <row r="270" spans="1:50">
      <c r="A270" s="44"/>
      <c r="B270" s="44"/>
      <c r="C270" s="44"/>
      <c r="D270" s="44"/>
      <c r="E270" s="44"/>
      <c r="F270" s="44"/>
      <c r="G270" s="44"/>
      <c r="H270" s="44"/>
      <c r="I270" s="44"/>
      <c r="J270" s="44"/>
      <c r="K270" s="44"/>
      <c r="L270" s="44"/>
      <c r="M270" s="44"/>
      <c r="N270" s="44"/>
      <c r="O270" s="44"/>
      <c r="P270" s="44"/>
      <c r="Q270" s="44"/>
      <c r="R270" s="409"/>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73"/>
      <c r="AQ270" s="73"/>
      <c r="AR270" s="44"/>
      <c r="AS270" s="44"/>
      <c r="AT270" s="44"/>
      <c r="AU270" s="44"/>
      <c r="AV270" s="44"/>
      <c r="AW270" s="44"/>
      <c r="AX270" s="73"/>
    </row>
    <row r="271" spans="1:50">
      <c r="A271" s="44"/>
      <c r="B271" s="44"/>
      <c r="C271" s="44"/>
      <c r="D271" s="44"/>
      <c r="E271" s="44"/>
      <c r="F271" s="44"/>
      <c r="G271" s="44"/>
      <c r="H271" s="44"/>
      <c r="I271" s="44"/>
      <c r="J271" s="44"/>
      <c r="K271" s="44"/>
      <c r="L271" s="44"/>
      <c r="M271" s="44"/>
      <c r="N271" s="44"/>
      <c r="O271" s="44"/>
      <c r="P271" s="44"/>
      <c r="Q271" s="44"/>
      <c r="R271" s="409"/>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73"/>
      <c r="AQ271" s="73"/>
      <c r="AR271" s="44"/>
      <c r="AS271" s="44"/>
      <c r="AT271" s="44"/>
      <c r="AU271" s="44"/>
      <c r="AV271" s="44"/>
      <c r="AW271" s="44"/>
      <c r="AX271" s="73"/>
    </row>
    <row r="272" spans="1:50">
      <c r="A272" s="44"/>
      <c r="B272" s="44"/>
      <c r="C272" s="44"/>
      <c r="D272" s="44"/>
      <c r="E272" s="44"/>
      <c r="F272" s="44"/>
      <c r="G272" s="44"/>
      <c r="H272" s="44"/>
      <c r="I272" s="44"/>
      <c r="J272" s="44"/>
      <c r="K272" s="44"/>
      <c r="L272" s="44"/>
      <c r="M272" s="44"/>
      <c r="N272" s="44"/>
      <c r="O272" s="44"/>
      <c r="P272" s="44"/>
      <c r="Q272" s="44"/>
      <c r="R272" s="409"/>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73"/>
      <c r="AQ272" s="73"/>
      <c r="AR272" s="44"/>
      <c r="AS272" s="44"/>
      <c r="AT272" s="44"/>
      <c r="AU272" s="44"/>
      <c r="AV272" s="44"/>
      <c r="AW272" s="44"/>
      <c r="AX272" s="73"/>
    </row>
    <row r="273" spans="18:50">
      <c r="R273" s="409"/>
      <c r="S273" s="44"/>
      <c r="T273" s="44"/>
      <c r="U273" s="44"/>
      <c r="V273" s="44"/>
      <c r="W273" s="44"/>
      <c r="X273" s="44"/>
      <c r="Y273" s="44"/>
      <c r="Z273" s="44"/>
      <c r="AA273" s="44"/>
      <c r="AB273" s="44"/>
      <c r="AC273" s="44"/>
      <c r="AD273" s="44"/>
    </row>
    <row r="274" spans="18:50">
      <c r="R274" s="409"/>
      <c r="S274" s="44"/>
      <c r="T274" s="44"/>
      <c r="U274" s="44"/>
      <c r="V274" s="44"/>
      <c r="W274" s="44"/>
      <c r="X274" s="44"/>
      <c r="Y274" s="44"/>
      <c r="Z274" s="44"/>
      <c r="AA274" s="44"/>
      <c r="AB274" s="44"/>
      <c r="AC274" s="44"/>
      <c r="AD274" s="44"/>
    </row>
    <row r="275" spans="18:50">
      <c r="R275" s="409"/>
      <c r="S275" s="44"/>
      <c r="T275" s="44"/>
      <c r="U275" s="44"/>
      <c r="V275" s="44"/>
      <c r="W275" s="44"/>
      <c r="X275" s="44"/>
      <c r="Y275" s="44"/>
      <c r="Z275" s="44"/>
      <c r="AA275" s="44"/>
      <c r="AB275" s="44"/>
      <c r="AC275" s="44"/>
      <c r="AD275" s="44"/>
    </row>
    <row r="276" spans="18:50">
      <c r="R276" s="409"/>
      <c r="S276" s="44"/>
      <c r="T276" s="44"/>
      <c r="U276" s="44"/>
      <c r="V276" s="44"/>
      <c r="W276" s="44"/>
      <c r="X276" s="44"/>
      <c r="Y276" s="44"/>
      <c r="Z276" s="44"/>
      <c r="AA276" s="44"/>
      <c r="AB276" s="44"/>
      <c r="AC276" s="44"/>
      <c r="AD276" s="44"/>
    </row>
    <row r="277" spans="18:50">
      <c r="R277" s="409"/>
      <c r="S277" s="44"/>
      <c r="T277" s="44"/>
      <c r="U277" s="44"/>
      <c r="V277" s="44"/>
      <c r="W277" s="44"/>
      <c r="X277" s="44"/>
      <c r="Y277" s="44"/>
      <c r="Z277" s="44"/>
      <c r="AA277" s="44"/>
      <c r="AB277" s="44"/>
      <c r="AC277" s="44"/>
      <c r="AD277" s="44"/>
    </row>
    <row r="278" spans="18:50">
      <c r="R278" s="409"/>
      <c r="S278" s="44"/>
      <c r="T278" s="44"/>
      <c r="U278" s="44"/>
      <c r="V278" s="44"/>
      <c r="W278" s="44"/>
      <c r="X278" s="44"/>
      <c r="Y278" s="44"/>
      <c r="Z278" s="44"/>
      <c r="AA278" s="44"/>
      <c r="AB278" s="44"/>
      <c r="AC278" s="44"/>
      <c r="AD278" s="44"/>
    </row>
    <row r="279" spans="18:50">
      <c r="R279" s="409"/>
      <c r="S279" s="44"/>
      <c r="T279" s="44"/>
      <c r="U279" s="44"/>
      <c r="V279" s="44"/>
      <c r="W279" s="44"/>
      <c r="X279" s="44"/>
      <c r="Y279" s="44"/>
      <c r="Z279" s="44"/>
      <c r="AA279" s="44"/>
      <c r="AB279" s="44"/>
      <c r="AC279" s="44"/>
      <c r="AD279" s="44"/>
    </row>
    <row r="280" spans="18:50">
      <c r="R280" s="409"/>
      <c r="S280" s="44"/>
      <c r="T280" s="44"/>
      <c r="U280" s="44"/>
      <c r="V280" s="44"/>
      <c r="W280" s="44"/>
      <c r="X280" s="44"/>
      <c r="Y280" s="44"/>
      <c r="Z280" s="44"/>
      <c r="AA280" s="44"/>
      <c r="AB280" s="44"/>
      <c r="AC280" s="44"/>
      <c r="AD280" s="44"/>
    </row>
    <row r="281" spans="18:50">
      <c r="R281" s="409"/>
      <c r="S281" s="44"/>
      <c r="T281" s="44"/>
      <c r="U281" s="44"/>
      <c r="V281" s="44"/>
      <c r="W281" s="44"/>
      <c r="X281" s="44"/>
      <c r="Y281" s="44"/>
      <c r="Z281" s="44"/>
      <c r="AA281" s="44"/>
      <c r="AB281" s="44"/>
      <c r="AC281" s="44"/>
      <c r="AD281" s="44"/>
      <c r="AP281"/>
      <c r="AQ281"/>
      <c r="AX281"/>
    </row>
    <row r="282" spans="18:50">
      <c r="R282" s="409"/>
      <c r="S282" s="44"/>
      <c r="T282" s="44"/>
      <c r="U282" s="44"/>
      <c r="V282" s="44"/>
      <c r="W282" s="44"/>
      <c r="X282" s="44"/>
      <c r="Y282" s="44"/>
      <c r="Z282" s="44"/>
      <c r="AA282" s="44"/>
      <c r="AB282" s="44"/>
      <c r="AC282" s="44"/>
      <c r="AD282" s="44"/>
      <c r="AP282"/>
      <c r="AQ282"/>
      <c r="AX282"/>
    </row>
    <row r="283" spans="18:50">
      <c r="R283" s="409"/>
      <c r="S283" s="44"/>
      <c r="T283" s="44"/>
      <c r="U283" s="44"/>
      <c r="V283" s="44"/>
      <c r="W283" s="44"/>
      <c r="X283" s="44"/>
      <c r="Y283" s="44"/>
      <c r="Z283" s="44"/>
      <c r="AA283" s="44"/>
      <c r="AB283" s="44"/>
      <c r="AC283" s="44"/>
      <c r="AD283" s="44"/>
      <c r="AP283"/>
      <c r="AQ283"/>
      <c r="AX283"/>
    </row>
    <row r="284" spans="18:50">
      <c r="R284" s="409"/>
      <c r="S284" s="44"/>
      <c r="T284" s="44"/>
      <c r="U284" s="44"/>
      <c r="V284" s="44"/>
      <c r="W284" s="44"/>
      <c r="X284" s="44"/>
      <c r="Y284" s="44"/>
      <c r="Z284" s="44"/>
      <c r="AA284" s="44"/>
      <c r="AB284" s="44"/>
      <c r="AC284" s="44"/>
      <c r="AD284" s="44"/>
      <c r="AP284"/>
      <c r="AQ284"/>
      <c r="AX284"/>
    </row>
    <row r="285" spans="18:50">
      <c r="R285" s="409"/>
      <c r="S285" s="44"/>
      <c r="T285" s="44"/>
      <c r="U285" s="44"/>
      <c r="V285" s="44"/>
      <c r="W285" s="44"/>
      <c r="X285" s="44"/>
      <c r="Y285" s="44"/>
      <c r="Z285" s="44"/>
      <c r="AA285" s="44"/>
      <c r="AB285" s="44"/>
      <c r="AC285" s="44"/>
      <c r="AD285" s="44"/>
      <c r="AP285"/>
      <c r="AQ285"/>
      <c r="AX285"/>
    </row>
    <row r="286" spans="18:50">
      <c r="R286" s="409"/>
      <c r="S286" s="44"/>
      <c r="T286" s="44"/>
      <c r="U286" s="44"/>
      <c r="V286" s="44"/>
      <c r="W286" s="44"/>
      <c r="X286" s="44"/>
      <c r="Y286" s="44"/>
      <c r="Z286" s="44"/>
      <c r="AA286" s="44"/>
      <c r="AB286" s="44"/>
      <c r="AC286" s="44"/>
      <c r="AD286" s="44"/>
      <c r="AP286"/>
      <c r="AQ286"/>
      <c r="AX286"/>
    </row>
    <row r="287" spans="18:50">
      <c r="R287" s="409"/>
      <c r="S287" s="44"/>
      <c r="T287" s="44"/>
      <c r="U287" s="44"/>
      <c r="V287" s="44"/>
      <c r="W287" s="44"/>
      <c r="X287" s="44"/>
      <c r="Y287" s="44"/>
      <c r="Z287" s="44"/>
      <c r="AA287" s="44"/>
      <c r="AB287" s="44"/>
      <c r="AC287" s="44"/>
      <c r="AD287" s="44"/>
      <c r="AP287"/>
      <c r="AQ287"/>
      <c r="AX287"/>
    </row>
    <row r="288" spans="18:50">
      <c r="R288" s="409"/>
      <c r="S288" s="44"/>
      <c r="T288" s="44"/>
      <c r="U288" s="44"/>
      <c r="V288" s="44"/>
      <c r="W288" s="44"/>
      <c r="X288" s="44"/>
      <c r="Y288" s="44"/>
      <c r="Z288" s="44"/>
      <c r="AA288" s="44"/>
      <c r="AB288" s="44"/>
      <c r="AC288" s="44"/>
      <c r="AD288" s="44"/>
      <c r="AP288"/>
      <c r="AQ288"/>
      <c r="AX288"/>
    </row>
    <row r="289" spans="18:50">
      <c r="R289" s="409"/>
      <c r="S289" s="44"/>
      <c r="T289" s="44"/>
      <c r="U289" s="44"/>
      <c r="V289" s="44"/>
      <c r="W289" s="44"/>
      <c r="X289" s="44"/>
      <c r="Y289" s="44"/>
      <c r="Z289" s="44"/>
      <c r="AA289" s="44"/>
      <c r="AB289" s="44"/>
      <c r="AC289" s="44"/>
      <c r="AD289" s="44"/>
      <c r="AP289"/>
      <c r="AQ289"/>
      <c r="AX289"/>
    </row>
    <row r="290" spans="18:50">
      <c r="R290" s="409"/>
      <c r="S290" s="44"/>
      <c r="T290" s="44"/>
      <c r="U290" s="44"/>
      <c r="V290" s="44"/>
      <c r="W290" s="44"/>
      <c r="X290" s="44"/>
      <c r="Y290" s="44"/>
      <c r="Z290" s="44"/>
      <c r="AA290" s="44"/>
      <c r="AB290" s="44"/>
      <c r="AC290" s="44"/>
      <c r="AD290" s="44"/>
      <c r="AP290"/>
      <c r="AQ290"/>
      <c r="AX290"/>
    </row>
    <row r="291" spans="18:50">
      <c r="R291" s="409"/>
      <c r="S291" s="44"/>
      <c r="T291" s="44"/>
      <c r="U291" s="44"/>
      <c r="V291" s="44"/>
      <c r="W291" s="44"/>
      <c r="X291" s="44"/>
      <c r="Y291" s="44"/>
      <c r="Z291" s="44"/>
      <c r="AA291" s="44"/>
      <c r="AB291" s="44"/>
      <c r="AC291" s="44"/>
      <c r="AD291" s="44"/>
      <c r="AP291"/>
      <c r="AQ291"/>
      <c r="AX291"/>
    </row>
    <row r="292" spans="18:50">
      <c r="R292" s="409"/>
      <c r="S292" s="44"/>
      <c r="T292" s="44"/>
      <c r="U292" s="44"/>
      <c r="V292" s="44"/>
      <c r="W292" s="44"/>
      <c r="X292" s="44"/>
      <c r="Y292" s="44"/>
      <c r="Z292" s="44"/>
      <c r="AA292" s="44"/>
      <c r="AB292" s="44"/>
      <c r="AC292" s="44"/>
      <c r="AD292" s="44"/>
      <c r="AP292"/>
      <c r="AQ292"/>
      <c r="AX292"/>
    </row>
    <row r="293" spans="18:50">
      <c r="R293" s="409"/>
      <c r="S293" s="44"/>
      <c r="T293" s="44"/>
      <c r="U293" s="44"/>
      <c r="V293" s="44"/>
      <c r="W293" s="44"/>
      <c r="X293" s="44"/>
      <c r="Y293" s="44"/>
      <c r="Z293" s="44"/>
      <c r="AA293" s="44"/>
      <c r="AB293" s="44"/>
      <c r="AC293" s="44"/>
      <c r="AD293" s="44"/>
      <c r="AP293"/>
      <c r="AQ293"/>
      <c r="AX293"/>
    </row>
    <row r="294" spans="18:50">
      <c r="R294" s="409"/>
      <c r="S294" s="44"/>
      <c r="T294" s="44"/>
      <c r="U294" s="44"/>
      <c r="V294" s="44"/>
      <c r="W294" s="44"/>
      <c r="X294" s="44"/>
      <c r="Y294" s="44"/>
      <c r="Z294" s="44"/>
      <c r="AA294" s="44"/>
      <c r="AB294" s="44"/>
      <c r="AC294" s="44"/>
      <c r="AD294" s="44"/>
      <c r="AP294"/>
      <c r="AQ294"/>
      <c r="AX294"/>
    </row>
    <row r="295" spans="18:50">
      <c r="R295" s="409"/>
      <c r="S295" s="44"/>
      <c r="T295" s="44"/>
      <c r="U295" s="44"/>
      <c r="V295" s="44"/>
      <c r="W295" s="44"/>
      <c r="X295" s="44"/>
      <c r="Y295" s="44"/>
      <c r="Z295" s="44"/>
      <c r="AA295" s="44"/>
      <c r="AB295" s="44"/>
      <c r="AC295" s="44"/>
      <c r="AD295" s="44"/>
      <c r="AP295"/>
      <c r="AQ295"/>
      <c r="AX295"/>
    </row>
    <row r="296" spans="18:50">
      <c r="R296" s="409"/>
      <c r="S296" s="44"/>
      <c r="T296" s="44"/>
      <c r="U296" s="44"/>
      <c r="V296" s="44"/>
      <c r="W296" s="44"/>
      <c r="X296" s="44"/>
      <c r="Y296" s="44"/>
      <c r="Z296" s="44"/>
      <c r="AA296" s="44"/>
      <c r="AB296" s="44"/>
      <c r="AC296" s="44"/>
      <c r="AD296" s="44"/>
      <c r="AP296"/>
      <c r="AQ296"/>
      <c r="AX296"/>
    </row>
    <row r="297" spans="18:50">
      <c r="R297" s="409"/>
      <c r="S297" s="44"/>
      <c r="T297" s="44"/>
      <c r="U297" s="44"/>
      <c r="V297" s="44"/>
      <c r="W297" s="44"/>
      <c r="X297" s="44"/>
      <c r="Y297" s="44"/>
      <c r="Z297" s="44"/>
      <c r="AA297" s="44"/>
      <c r="AB297" s="44"/>
      <c r="AC297" s="44"/>
      <c r="AD297" s="44"/>
      <c r="AP297"/>
      <c r="AQ297"/>
      <c r="AX297"/>
    </row>
    <row r="298" spans="18:50">
      <c r="R298" s="409"/>
      <c r="S298" s="44"/>
      <c r="T298" s="44"/>
      <c r="U298" s="44"/>
      <c r="V298" s="44"/>
      <c r="W298" s="44"/>
      <c r="X298" s="44"/>
      <c r="Y298" s="44"/>
      <c r="Z298" s="44"/>
      <c r="AA298" s="44"/>
      <c r="AB298" s="44"/>
      <c r="AC298" s="44"/>
      <c r="AD298" s="44"/>
      <c r="AP298"/>
      <c r="AQ298"/>
      <c r="AX298"/>
    </row>
    <row r="299" spans="18:50">
      <c r="R299" s="409"/>
      <c r="S299" s="44"/>
      <c r="T299" s="44"/>
      <c r="U299" s="44"/>
      <c r="V299" s="44"/>
      <c r="W299" s="44"/>
      <c r="X299" s="44"/>
      <c r="Y299" s="44"/>
      <c r="Z299" s="44"/>
      <c r="AA299" s="44"/>
      <c r="AB299" s="44"/>
      <c r="AC299" s="44"/>
      <c r="AD299" s="44"/>
      <c r="AP299"/>
      <c r="AQ299"/>
      <c r="AX299"/>
    </row>
    <row r="300" spans="18:50">
      <c r="R300" s="409"/>
      <c r="S300" s="44"/>
      <c r="T300" s="44"/>
      <c r="U300" s="44"/>
      <c r="V300" s="44"/>
      <c r="W300" s="44"/>
      <c r="X300" s="44"/>
      <c r="Y300" s="44"/>
      <c r="Z300" s="44"/>
      <c r="AA300" s="44"/>
      <c r="AB300" s="44"/>
      <c r="AC300" s="44"/>
      <c r="AD300" s="44"/>
      <c r="AP300"/>
      <c r="AQ300"/>
      <c r="AX300"/>
    </row>
    <row r="301" spans="18:50">
      <c r="R301" s="409"/>
      <c r="S301" s="44"/>
      <c r="T301" s="44"/>
      <c r="U301" s="44"/>
      <c r="V301" s="44"/>
      <c r="W301" s="44"/>
      <c r="X301" s="44"/>
      <c r="Y301" s="44"/>
      <c r="Z301" s="44"/>
      <c r="AA301" s="44"/>
      <c r="AB301" s="44"/>
      <c r="AC301" s="44"/>
      <c r="AD301" s="44"/>
      <c r="AP301"/>
      <c r="AQ301"/>
      <c r="AX301"/>
    </row>
    <row r="302" spans="18:50">
      <c r="R302" s="409"/>
      <c r="S302" s="44"/>
      <c r="T302" s="44"/>
      <c r="U302" s="44"/>
      <c r="V302" s="44"/>
      <c r="W302" s="44"/>
      <c r="X302" s="44"/>
      <c r="Y302" s="44"/>
      <c r="Z302" s="44"/>
      <c r="AA302" s="44"/>
      <c r="AB302" s="44"/>
      <c r="AC302" s="44"/>
      <c r="AD302" s="44"/>
      <c r="AP302"/>
      <c r="AQ302"/>
      <c r="AX302"/>
    </row>
    <row r="303" spans="18:50">
      <c r="R303" s="409"/>
      <c r="S303" s="44"/>
      <c r="T303" s="44"/>
      <c r="U303" s="44"/>
      <c r="V303" s="44"/>
      <c r="W303" s="44"/>
      <c r="X303" s="44"/>
      <c r="Y303" s="44"/>
      <c r="Z303" s="44"/>
      <c r="AA303" s="44"/>
      <c r="AB303" s="44"/>
      <c r="AC303" s="44"/>
      <c r="AD303" s="44"/>
      <c r="AP303"/>
      <c r="AQ303"/>
      <c r="AX303"/>
    </row>
    <row r="304" spans="18:50">
      <c r="R304" s="409"/>
      <c r="S304" s="44"/>
      <c r="T304" s="44"/>
      <c r="U304" s="44"/>
      <c r="V304" s="44"/>
      <c r="W304" s="44"/>
      <c r="X304" s="44"/>
      <c r="Y304" s="44"/>
      <c r="Z304" s="44"/>
      <c r="AA304" s="44"/>
      <c r="AB304" s="44"/>
      <c r="AC304" s="44"/>
      <c r="AD304" s="44"/>
      <c r="AP304"/>
      <c r="AQ304"/>
      <c r="AX304"/>
    </row>
    <row r="305" spans="18:50">
      <c r="R305" s="409"/>
      <c r="S305" s="44"/>
      <c r="T305" s="44"/>
      <c r="U305" s="44"/>
      <c r="V305" s="44"/>
      <c r="W305" s="44"/>
      <c r="X305" s="44"/>
      <c r="Y305" s="44"/>
      <c r="Z305" s="44"/>
      <c r="AA305" s="44"/>
      <c r="AB305" s="44"/>
      <c r="AC305" s="44"/>
      <c r="AD305" s="44"/>
      <c r="AP305"/>
      <c r="AQ305"/>
      <c r="AX305"/>
    </row>
    <row r="306" spans="18:50">
      <c r="R306" s="409"/>
      <c r="S306" s="44"/>
      <c r="T306" s="44"/>
      <c r="U306" s="44"/>
      <c r="V306" s="44"/>
      <c r="W306" s="44"/>
      <c r="X306" s="44"/>
      <c r="Y306" s="44"/>
      <c r="Z306" s="44"/>
      <c r="AA306" s="44"/>
      <c r="AB306" s="44"/>
      <c r="AC306" s="44"/>
      <c r="AD306" s="44"/>
      <c r="AP306"/>
      <c r="AQ306"/>
      <c r="AX306"/>
    </row>
    <row r="307" spans="18:50">
      <c r="R307" s="409"/>
      <c r="S307" s="44"/>
      <c r="T307" s="44"/>
      <c r="U307" s="44"/>
      <c r="V307" s="44"/>
      <c r="W307" s="44"/>
      <c r="X307" s="44"/>
      <c r="Y307" s="44"/>
      <c r="Z307" s="44"/>
      <c r="AA307" s="44"/>
      <c r="AB307" s="44"/>
      <c r="AC307" s="44"/>
      <c r="AD307" s="44"/>
      <c r="AP307"/>
      <c r="AQ307"/>
      <c r="AX307"/>
    </row>
    <row r="308" spans="18:50">
      <c r="R308" s="409"/>
      <c r="S308" s="44"/>
      <c r="T308" s="44"/>
      <c r="U308" s="44"/>
      <c r="V308" s="44"/>
      <c r="W308" s="44"/>
      <c r="X308" s="44"/>
      <c r="Y308" s="44"/>
      <c r="Z308" s="44"/>
      <c r="AA308" s="44"/>
      <c r="AB308" s="44"/>
      <c r="AC308" s="44"/>
      <c r="AD308" s="44"/>
      <c r="AP308"/>
      <c r="AQ308"/>
      <c r="AX308"/>
    </row>
    <row r="309" spans="18:50">
      <c r="R309" s="409"/>
      <c r="S309" s="44"/>
      <c r="T309" s="44"/>
      <c r="U309" s="44"/>
      <c r="V309" s="44"/>
      <c r="W309" s="44"/>
      <c r="X309" s="44"/>
      <c r="Y309" s="44"/>
      <c r="Z309" s="44"/>
      <c r="AA309" s="44"/>
      <c r="AB309" s="44"/>
      <c r="AC309" s="44"/>
      <c r="AD309" s="44"/>
      <c r="AP309"/>
      <c r="AQ309"/>
      <c r="AX309"/>
    </row>
    <row r="310" spans="18:50">
      <c r="R310" s="409"/>
      <c r="S310" s="44"/>
      <c r="T310" s="44"/>
      <c r="U310" s="44"/>
      <c r="V310" s="44"/>
      <c r="W310" s="44"/>
      <c r="X310" s="44"/>
      <c r="Y310" s="44"/>
      <c r="Z310" s="44"/>
      <c r="AA310" s="44"/>
      <c r="AB310" s="44"/>
      <c r="AC310" s="44"/>
      <c r="AD310" s="44"/>
      <c r="AP310"/>
      <c r="AQ310"/>
      <c r="AX310"/>
    </row>
    <row r="311" spans="18:50">
      <c r="R311" s="409"/>
      <c r="S311" s="44"/>
      <c r="T311" s="44"/>
      <c r="U311" s="44"/>
      <c r="V311" s="44"/>
      <c r="W311" s="44"/>
      <c r="X311" s="44"/>
      <c r="Y311" s="44"/>
      <c r="Z311" s="44"/>
      <c r="AA311" s="44"/>
      <c r="AB311" s="44"/>
      <c r="AC311" s="44"/>
      <c r="AD311" s="44"/>
      <c r="AP311"/>
      <c r="AQ311"/>
      <c r="AX311"/>
    </row>
    <row r="312" spans="18:50">
      <c r="R312" s="409"/>
      <c r="S312" s="44"/>
      <c r="T312" s="44"/>
      <c r="U312" s="44"/>
      <c r="V312" s="44"/>
      <c r="W312" s="44"/>
      <c r="X312" s="44"/>
      <c r="Y312" s="44"/>
      <c r="Z312" s="44"/>
      <c r="AA312" s="44"/>
      <c r="AB312" s="44"/>
      <c r="AC312" s="44"/>
      <c r="AD312" s="44"/>
      <c r="AP312"/>
      <c r="AQ312"/>
      <c r="AX312"/>
    </row>
    <row r="313" spans="18:50">
      <c r="R313" s="409"/>
      <c r="S313" s="44"/>
      <c r="T313" s="44"/>
      <c r="U313" s="44"/>
      <c r="V313" s="44"/>
      <c r="W313" s="44"/>
      <c r="X313" s="44"/>
      <c r="Y313" s="44"/>
      <c r="Z313" s="44"/>
      <c r="AA313" s="44"/>
      <c r="AB313" s="44"/>
      <c r="AC313" s="44"/>
      <c r="AD313" s="44"/>
      <c r="AP313"/>
      <c r="AQ313"/>
      <c r="AX313"/>
    </row>
    <row r="314" spans="18:50">
      <c r="R314" s="409"/>
      <c r="S314" s="44"/>
      <c r="T314" s="44"/>
      <c r="U314" s="44"/>
      <c r="V314" s="44"/>
      <c r="W314" s="44"/>
      <c r="X314" s="44"/>
      <c r="Y314" s="44"/>
      <c r="Z314" s="44"/>
      <c r="AA314" s="44"/>
      <c r="AB314" s="44"/>
      <c r="AC314" s="44"/>
      <c r="AD314" s="44"/>
      <c r="AP314"/>
      <c r="AQ314"/>
      <c r="AX314"/>
    </row>
    <row r="315" spans="18:50">
      <c r="R315" s="409"/>
      <c r="S315" s="44"/>
      <c r="T315" s="44"/>
      <c r="U315" s="44"/>
      <c r="V315" s="44"/>
      <c r="W315" s="44"/>
      <c r="X315" s="44"/>
      <c r="Y315" s="44"/>
      <c r="Z315" s="44"/>
      <c r="AA315" s="44"/>
      <c r="AB315" s="44"/>
      <c r="AC315" s="44"/>
      <c r="AD315" s="44"/>
      <c r="AP315"/>
      <c r="AQ315"/>
      <c r="AX315"/>
    </row>
    <row r="316" spans="18:50">
      <c r="R316" s="409"/>
      <c r="S316" s="44"/>
      <c r="T316" s="44"/>
      <c r="U316" s="44"/>
      <c r="V316" s="44"/>
      <c r="W316" s="44"/>
      <c r="X316" s="44"/>
      <c r="Y316" s="44"/>
      <c r="Z316" s="44"/>
      <c r="AA316" s="44"/>
      <c r="AB316" s="44"/>
      <c r="AC316" s="44"/>
      <c r="AD316" s="44"/>
      <c r="AP316"/>
      <c r="AQ316"/>
      <c r="AX316"/>
    </row>
    <row r="317" spans="18:50">
      <c r="R317" s="409"/>
      <c r="S317" s="44"/>
      <c r="T317" s="44"/>
      <c r="U317" s="44"/>
      <c r="V317" s="44"/>
      <c r="W317" s="44"/>
      <c r="X317" s="44"/>
      <c r="Y317" s="44"/>
      <c r="Z317" s="44"/>
      <c r="AA317" s="44"/>
      <c r="AB317" s="44"/>
      <c r="AC317" s="44"/>
      <c r="AD317" s="44"/>
      <c r="AP317"/>
      <c r="AQ317"/>
      <c r="AX317"/>
    </row>
    <row r="318" spans="18:50">
      <c r="R318" s="409"/>
      <c r="S318" s="44"/>
      <c r="T318" s="44"/>
      <c r="U318" s="44"/>
      <c r="V318" s="44"/>
      <c r="W318" s="44"/>
      <c r="X318" s="44"/>
      <c r="Y318" s="44"/>
      <c r="Z318" s="44"/>
      <c r="AA318" s="44"/>
      <c r="AB318" s="44"/>
      <c r="AC318" s="44"/>
      <c r="AD318" s="44"/>
      <c r="AP318"/>
      <c r="AQ318"/>
      <c r="AX318"/>
    </row>
    <row r="319" spans="18:50">
      <c r="R319" s="409"/>
      <c r="S319" s="44"/>
      <c r="T319" s="44"/>
      <c r="U319" s="44"/>
      <c r="V319" s="44"/>
      <c r="W319" s="44"/>
      <c r="X319" s="44"/>
      <c r="Y319" s="44"/>
      <c r="Z319" s="44"/>
      <c r="AA319" s="44"/>
      <c r="AB319" s="44"/>
      <c r="AC319" s="44"/>
      <c r="AD319" s="44"/>
      <c r="AP319"/>
      <c r="AQ319"/>
      <c r="AX319"/>
    </row>
    <row r="320" spans="18:50">
      <c r="R320" s="409"/>
      <c r="S320" s="44"/>
      <c r="T320" s="44"/>
      <c r="U320" s="44"/>
      <c r="V320" s="44"/>
      <c r="W320" s="44"/>
      <c r="X320" s="44"/>
      <c r="Y320" s="44"/>
      <c r="Z320" s="44"/>
      <c r="AA320" s="44"/>
      <c r="AB320" s="44"/>
      <c r="AC320" s="44"/>
      <c r="AD320" s="44"/>
      <c r="AP320"/>
      <c r="AQ320"/>
      <c r="AX320"/>
    </row>
    <row r="321" spans="18:50">
      <c r="R321" s="409"/>
      <c r="S321" s="44"/>
      <c r="T321" s="44"/>
      <c r="U321" s="44"/>
      <c r="V321" s="44"/>
      <c r="W321" s="44"/>
      <c r="X321" s="44"/>
      <c r="Y321" s="44"/>
      <c r="Z321" s="44"/>
      <c r="AA321" s="44"/>
      <c r="AB321" s="44"/>
      <c r="AC321" s="44"/>
      <c r="AD321" s="44"/>
      <c r="AP321"/>
      <c r="AQ321"/>
      <c r="AX321"/>
    </row>
    <row r="322" spans="18:50">
      <c r="R322" s="409"/>
      <c r="S322" s="44"/>
      <c r="T322" s="44"/>
      <c r="U322" s="44"/>
      <c r="V322" s="44"/>
      <c r="W322" s="44"/>
      <c r="X322" s="44"/>
      <c r="Y322" s="44"/>
      <c r="Z322" s="44"/>
      <c r="AA322" s="44"/>
      <c r="AB322" s="44"/>
      <c r="AC322" s="44"/>
      <c r="AD322" s="44"/>
      <c r="AP322"/>
      <c r="AQ322"/>
      <c r="AX322"/>
    </row>
    <row r="323" spans="18:50">
      <c r="R323" s="409"/>
      <c r="S323" s="44"/>
      <c r="T323" s="44"/>
      <c r="U323" s="44"/>
      <c r="V323" s="44"/>
      <c r="W323" s="44"/>
      <c r="X323" s="44"/>
      <c r="Y323" s="44"/>
      <c r="Z323" s="44"/>
      <c r="AA323" s="44"/>
      <c r="AB323" s="44"/>
      <c r="AC323" s="44"/>
      <c r="AD323" s="44"/>
      <c r="AP323"/>
      <c r="AQ323"/>
      <c r="AX323"/>
    </row>
    <row r="324" spans="18:50">
      <c r="R324" s="409"/>
      <c r="S324" s="44"/>
      <c r="T324" s="44"/>
      <c r="U324" s="44"/>
      <c r="V324" s="44"/>
      <c r="W324" s="44"/>
      <c r="X324" s="44"/>
      <c r="Y324" s="44"/>
      <c r="Z324" s="44"/>
      <c r="AA324" s="44"/>
      <c r="AB324" s="44"/>
      <c r="AC324" s="44"/>
      <c r="AD324" s="44"/>
      <c r="AP324"/>
      <c r="AQ324"/>
      <c r="AX324"/>
    </row>
    <row r="325" spans="18:50">
      <c r="R325" s="409"/>
      <c r="S325" s="44"/>
      <c r="T325" s="44"/>
      <c r="U325" s="44"/>
      <c r="V325" s="44"/>
      <c r="W325" s="44"/>
      <c r="X325" s="44"/>
      <c r="Y325" s="44"/>
      <c r="Z325" s="44"/>
      <c r="AA325" s="44"/>
      <c r="AB325" s="44"/>
      <c r="AC325" s="44"/>
      <c r="AD325" s="44"/>
      <c r="AP325"/>
      <c r="AQ325"/>
      <c r="AX325"/>
    </row>
    <row r="326" spans="18:50">
      <c r="R326" s="409"/>
      <c r="S326" s="44"/>
      <c r="T326" s="44"/>
      <c r="U326" s="44"/>
      <c r="V326" s="44"/>
      <c r="W326" s="44"/>
      <c r="X326" s="44"/>
      <c r="Y326" s="44"/>
      <c r="Z326" s="44"/>
      <c r="AA326" s="44"/>
      <c r="AB326" s="44"/>
      <c r="AC326" s="44"/>
      <c r="AD326" s="44"/>
      <c r="AP326"/>
      <c r="AQ326"/>
      <c r="AX326"/>
    </row>
    <row r="327" spans="18:50">
      <c r="R327" s="409"/>
      <c r="S327" s="44"/>
      <c r="T327" s="44"/>
      <c r="U327" s="44"/>
      <c r="V327" s="44"/>
      <c r="W327" s="44"/>
      <c r="X327" s="44"/>
      <c r="Y327" s="44"/>
      <c r="Z327" s="44"/>
      <c r="AA327" s="44"/>
      <c r="AB327" s="44"/>
      <c r="AC327" s="44"/>
      <c r="AD327" s="44"/>
      <c r="AP327"/>
      <c r="AQ327"/>
      <c r="AX327"/>
    </row>
    <row r="328" spans="18:50">
      <c r="R328" s="409"/>
      <c r="S328" s="44"/>
      <c r="T328" s="44"/>
      <c r="U328" s="44"/>
      <c r="V328" s="44"/>
      <c r="W328" s="44"/>
      <c r="X328" s="44"/>
      <c r="Y328" s="44"/>
      <c r="Z328" s="44"/>
      <c r="AA328" s="44"/>
      <c r="AB328" s="44"/>
      <c r="AC328" s="44"/>
      <c r="AD328" s="44"/>
      <c r="AP328"/>
      <c r="AQ328"/>
      <c r="AX328"/>
    </row>
    <row r="329" spans="18:50">
      <c r="R329" s="409"/>
      <c r="S329" s="44"/>
      <c r="T329" s="44"/>
      <c r="U329" s="44"/>
      <c r="V329" s="44"/>
      <c r="W329" s="44"/>
      <c r="X329" s="44"/>
      <c r="Y329" s="44"/>
      <c r="Z329" s="44"/>
      <c r="AA329" s="44"/>
      <c r="AB329" s="44"/>
      <c r="AC329" s="44"/>
      <c r="AD329" s="44"/>
      <c r="AP329"/>
      <c r="AQ329"/>
      <c r="AX329"/>
    </row>
    <row r="330" spans="18:50">
      <c r="R330" s="409"/>
      <c r="S330" s="44"/>
      <c r="T330" s="44"/>
      <c r="U330" s="44"/>
      <c r="V330" s="44"/>
      <c r="W330" s="44"/>
      <c r="X330" s="44"/>
      <c r="Y330" s="44"/>
      <c r="Z330" s="44"/>
      <c r="AA330" s="44"/>
      <c r="AB330" s="44"/>
      <c r="AC330" s="44"/>
      <c r="AD330" s="44"/>
      <c r="AP330"/>
      <c r="AQ330"/>
      <c r="AX330"/>
    </row>
    <row r="331" spans="18:50">
      <c r="R331" s="409"/>
      <c r="S331" s="44"/>
      <c r="T331" s="44"/>
      <c r="U331" s="44"/>
      <c r="V331" s="44"/>
      <c r="W331" s="44"/>
      <c r="X331" s="44"/>
      <c r="Y331" s="44"/>
      <c r="Z331" s="44"/>
      <c r="AA331" s="44"/>
      <c r="AB331" s="44"/>
      <c r="AC331" s="44"/>
      <c r="AD331" s="44"/>
      <c r="AP331"/>
      <c r="AQ331"/>
      <c r="AX331"/>
    </row>
    <row r="332" spans="18:50">
      <c r="R332" s="409"/>
      <c r="S332" s="44"/>
      <c r="T332" s="44"/>
      <c r="U332" s="44"/>
      <c r="V332" s="44"/>
      <c r="W332" s="44"/>
      <c r="X332" s="44"/>
      <c r="Y332" s="44"/>
      <c r="Z332" s="44"/>
      <c r="AA332" s="44"/>
      <c r="AB332" s="44"/>
      <c r="AC332" s="44"/>
      <c r="AD332" s="44"/>
      <c r="AP332"/>
      <c r="AQ332"/>
      <c r="AX332"/>
    </row>
    <row r="333" spans="18:50">
      <c r="R333" s="409"/>
      <c r="S333" s="44"/>
      <c r="T333" s="44"/>
      <c r="U333" s="44"/>
      <c r="V333" s="44"/>
      <c r="W333" s="44"/>
      <c r="X333" s="44"/>
      <c r="Y333" s="44"/>
      <c r="Z333" s="44"/>
      <c r="AA333" s="44"/>
      <c r="AB333" s="44"/>
      <c r="AC333" s="44"/>
      <c r="AD333" s="44"/>
      <c r="AP333"/>
      <c r="AQ333"/>
      <c r="AX333"/>
    </row>
    <row r="334" spans="18:50">
      <c r="R334" s="409"/>
      <c r="S334" s="44"/>
      <c r="T334" s="44"/>
      <c r="U334" s="44"/>
      <c r="V334" s="44"/>
      <c r="W334" s="44"/>
      <c r="X334" s="44"/>
      <c r="Y334" s="44"/>
      <c r="Z334" s="44"/>
      <c r="AA334" s="44"/>
      <c r="AB334" s="44"/>
      <c r="AC334" s="44"/>
      <c r="AD334" s="44"/>
      <c r="AP334"/>
      <c r="AQ334"/>
      <c r="AX334"/>
    </row>
    <row r="335" spans="18:50">
      <c r="R335" s="409"/>
      <c r="S335" s="44"/>
      <c r="T335" s="44"/>
      <c r="U335" s="44"/>
      <c r="V335" s="44"/>
      <c r="W335" s="44"/>
      <c r="X335" s="44"/>
      <c r="Y335" s="44"/>
      <c r="Z335" s="44"/>
      <c r="AA335" s="44"/>
      <c r="AB335" s="44"/>
      <c r="AC335" s="44"/>
      <c r="AD335" s="44"/>
      <c r="AP335"/>
      <c r="AQ335"/>
      <c r="AX335"/>
    </row>
    <row r="336" spans="18:50">
      <c r="R336" s="409"/>
      <c r="S336" s="44"/>
      <c r="T336" s="44"/>
      <c r="U336" s="44"/>
      <c r="V336" s="44"/>
      <c r="W336" s="44"/>
      <c r="X336" s="44"/>
      <c r="Y336" s="44"/>
      <c r="Z336" s="44"/>
      <c r="AA336" s="44"/>
      <c r="AB336" s="44"/>
      <c r="AC336" s="44"/>
      <c r="AD336" s="44"/>
      <c r="AP336"/>
      <c r="AQ336"/>
      <c r="AX336"/>
    </row>
    <row r="337" spans="18:50">
      <c r="R337" s="409"/>
      <c r="S337" s="44"/>
      <c r="T337" s="44"/>
      <c r="U337" s="44"/>
      <c r="V337" s="44"/>
      <c r="W337" s="44"/>
      <c r="X337" s="44"/>
      <c r="Y337" s="44"/>
      <c r="Z337" s="44"/>
      <c r="AA337" s="44"/>
      <c r="AB337" s="44"/>
      <c r="AC337" s="44"/>
      <c r="AD337" s="44"/>
      <c r="AP337"/>
      <c r="AQ337"/>
      <c r="AX337"/>
    </row>
    <row r="338" spans="18:50">
      <c r="R338" s="409"/>
      <c r="S338" s="44"/>
      <c r="T338" s="44"/>
      <c r="U338" s="44"/>
      <c r="V338" s="44"/>
      <c r="W338" s="44"/>
      <c r="X338" s="44"/>
      <c r="Y338" s="44"/>
      <c r="Z338" s="44"/>
      <c r="AA338" s="44"/>
      <c r="AB338" s="44"/>
      <c r="AC338" s="44"/>
      <c r="AD338" s="44"/>
      <c r="AP338"/>
      <c r="AQ338"/>
      <c r="AX338"/>
    </row>
    <row r="339" spans="18:50">
      <c r="R339" s="409"/>
      <c r="S339" s="44"/>
      <c r="T339" s="44"/>
      <c r="U339" s="44"/>
      <c r="V339" s="44"/>
      <c r="W339" s="44"/>
      <c r="X339" s="44"/>
      <c r="Y339" s="44"/>
      <c r="Z339" s="44"/>
      <c r="AA339" s="44"/>
      <c r="AB339" s="44"/>
      <c r="AC339" s="44"/>
      <c r="AD339" s="44"/>
      <c r="AP339"/>
      <c r="AQ339"/>
      <c r="AX339"/>
    </row>
    <row r="340" spans="18:50">
      <c r="R340" s="409"/>
      <c r="S340" s="44"/>
      <c r="T340" s="44"/>
      <c r="U340" s="44"/>
      <c r="V340" s="44"/>
      <c r="W340" s="44"/>
      <c r="X340" s="44"/>
      <c r="Y340" s="44"/>
      <c r="Z340" s="44"/>
      <c r="AA340" s="44"/>
      <c r="AB340" s="44"/>
      <c r="AC340" s="44"/>
      <c r="AD340" s="44"/>
      <c r="AP340"/>
      <c r="AQ340"/>
      <c r="AX340"/>
    </row>
    <row r="341" spans="18:50">
      <c r="R341" s="409"/>
      <c r="S341" s="44"/>
      <c r="T341" s="44"/>
      <c r="U341" s="44"/>
      <c r="V341" s="44"/>
      <c r="W341" s="44"/>
      <c r="X341" s="44"/>
      <c r="Y341" s="44"/>
      <c r="Z341" s="44"/>
      <c r="AA341" s="44"/>
      <c r="AB341" s="44"/>
      <c r="AC341" s="44"/>
      <c r="AD341" s="44"/>
      <c r="AP341"/>
      <c r="AQ341"/>
      <c r="AX341"/>
    </row>
    <row r="342" spans="18:50">
      <c r="R342" s="409"/>
      <c r="S342" s="44"/>
      <c r="T342" s="44"/>
      <c r="U342" s="44"/>
      <c r="V342" s="44"/>
      <c r="W342" s="44"/>
      <c r="X342" s="44"/>
      <c r="Y342" s="44"/>
      <c r="Z342" s="44"/>
      <c r="AA342" s="44"/>
      <c r="AB342" s="44"/>
      <c r="AC342" s="44"/>
      <c r="AD342" s="44"/>
      <c r="AP342"/>
      <c r="AQ342"/>
      <c r="AX342"/>
    </row>
    <row r="343" spans="18:50">
      <c r="R343" s="409"/>
      <c r="S343" s="44"/>
      <c r="T343" s="44"/>
      <c r="U343" s="44"/>
      <c r="V343" s="44"/>
      <c r="W343" s="44"/>
      <c r="X343" s="44"/>
      <c r="Y343" s="44"/>
      <c r="Z343" s="44"/>
      <c r="AA343" s="44"/>
      <c r="AB343" s="44"/>
      <c r="AC343" s="44"/>
      <c r="AD343" s="44"/>
      <c r="AP343"/>
      <c r="AQ343"/>
      <c r="AX343"/>
    </row>
    <row r="344" spans="18:50">
      <c r="R344" s="409"/>
      <c r="S344" s="44"/>
      <c r="T344" s="44"/>
      <c r="U344" s="44"/>
      <c r="V344" s="44"/>
      <c r="W344" s="44"/>
      <c r="X344" s="44"/>
      <c r="Y344" s="44"/>
      <c r="Z344" s="44"/>
      <c r="AA344" s="44"/>
      <c r="AB344" s="44"/>
      <c r="AC344" s="44"/>
      <c r="AD344" s="44"/>
      <c r="AP344"/>
      <c r="AQ344"/>
      <c r="AX344"/>
    </row>
    <row r="345" spans="18:50">
      <c r="R345" s="409"/>
      <c r="S345" s="44"/>
      <c r="T345" s="44"/>
      <c r="U345" s="44"/>
      <c r="V345" s="44"/>
      <c r="W345" s="44"/>
      <c r="X345" s="44"/>
      <c r="Y345" s="44"/>
      <c r="Z345" s="44"/>
      <c r="AA345" s="44"/>
      <c r="AB345" s="44"/>
      <c r="AC345" s="44"/>
      <c r="AD345" s="44"/>
      <c r="AP345"/>
      <c r="AQ345"/>
      <c r="AX345"/>
    </row>
    <row r="346" spans="18:50">
      <c r="R346" s="409"/>
      <c r="S346" s="44"/>
      <c r="T346" s="44"/>
      <c r="U346" s="44"/>
      <c r="V346" s="44"/>
      <c r="W346" s="44"/>
      <c r="X346" s="44"/>
      <c r="Y346" s="44"/>
      <c r="Z346" s="44"/>
      <c r="AA346" s="44"/>
      <c r="AB346" s="44"/>
      <c r="AC346" s="44"/>
      <c r="AD346" s="44"/>
      <c r="AP346"/>
      <c r="AQ346"/>
      <c r="AX346"/>
    </row>
    <row r="347" spans="18:50">
      <c r="R347" s="409"/>
      <c r="S347" s="44"/>
      <c r="T347" s="44"/>
      <c r="U347" s="44"/>
      <c r="V347" s="44"/>
      <c r="W347" s="44"/>
      <c r="X347" s="44"/>
      <c r="Y347" s="44"/>
      <c r="Z347" s="44"/>
      <c r="AA347" s="44"/>
      <c r="AB347" s="44"/>
      <c r="AC347" s="44"/>
      <c r="AD347" s="44"/>
      <c r="AP347"/>
      <c r="AQ347"/>
      <c r="AX347"/>
    </row>
    <row r="348" spans="18:50">
      <c r="R348" s="409"/>
      <c r="S348" s="44"/>
      <c r="T348" s="44"/>
      <c r="U348" s="44"/>
      <c r="V348" s="44"/>
      <c r="W348" s="44"/>
      <c r="X348" s="44"/>
      <c r="Y348" s="44"/>
      <c r="Z348" s="44"/>
      <c r="AA348" s="44"/>
      <c r="AB348" s="44"/>
      <c r="AC348" s="44"/>
      <c r="AD348" s="44"/>
      <c r="AP348"/>
      <c r="AQ348"/>
      <c r="AX348"/>
    </row>
    <row r="349" spans="18:50">
      <c r="R349" s="409"/>
      <c r="S349" s="44"/>
      <c r="T349" s="44"/>
      <c r="U349" s="44"/>
      <c r="V349" s="44"/>
      <c r="W349" s="44"/>
      <c r="X349" s="44"/>
      <c r="Y349" s="44"/>
      <c r="Z349" s="44"/>
      <c r="AA349" s="44"/>
      <c r="AB349" s="44"/>
      <c r="AC349" s="44"/>
      <c r="AD349" s="44"/>
      <c r="AP349"/>
      <c r="AQ349"/>
      <c r="AX349"/>
    </row>
    <row r="350" spans="18:50">
      <c r="R350" s="409"/>
      <c r="S350" s="44"/>
      <c r="T350" s="44"/>
      <c r="U350" s="44"/>
      <c r="V350" s="44"/>
      <c r="W350" s="44"/>
      <c r="X350" s="44"/>
      <c r="Y350" s="44"/>
      <c r="Z350" s="44"/>
      <c r="AA350" s="44"/>
      <c r="AB350" s="44"/>
      <c r="AC350" s="44"/>
      <c r="AD350" s="44"/>
      <c r="AP350"/>
      <c r="AQ350"/>
      <c r="AX350"/>
    </row>
    <row r="351" spans="18:50">
      <c r="R351" s="409"/>
      <c r="S351" s="44"/>
      <c r="T351" s="44"/>
      <c r="U351" s="44"/>
      <c r="V351" s="44"/>
      <c r="W351" s="44"/>
      <c r="X351" s="44"/>
      <c r="Y351" s="44"/>
      <c r="Z351" s="44"/>
      <c r="AA351" s="44"/>
      <c r="AB351" s="44"/>
      <c r="AC351" s="44"/>
      <c r="AD351" s="44"/>
      <c r="AP351"/>
      <c r="AQ351"/>
      <c r="AX351"/>
    </row>
    <row r="352" spans="18:50">
      <c r="R352" s="409"/>
      <c r="S352" s="44"/>
      <c r="T352" s="44"/>
      <c r="U352" s="44"/>
      <c r="V352" s="44"/>
      <c r="W352" s="44"/>
      <c r="X352" s="44"/>
      <c r="Y352" s="44"/>
      <c r="Z352" s="44"/>
      <c r="AA352" s="44"/>
      <c r="AB352" s="44"/>
      <c r="AC352" s="44"/>
      <c r="AD352" s="44"/>
      <c r="AP352"/>
      <c r="AQ352"/>
      <c r="AX352"/>
    </row>
    <row r="353" spans="18:50">
      <c r="R353" s="409"/>
      <c r="S353" s="44"/>
      <c r="T353" s="44"/>
      <c r="U353" s="44"/>
      <c r="V353" s="44"/>
      <c r="W353" s="44"/>
      <c r="X353" s="44"/>
      <c r="Y353" s="44"/>
      <c r="Z353" s="44"/>
      <c r="AA353" s="44"/>
      <c r="AB353" s="44"/>
      <c r="AC353" s="44"/>
      <c r="AD353" s="44"/>
      <c r="AP353"/>
      <c r="AQ353"/>
      <c r="AX353"/>
    </row>
    <row r="354" spans="18:50">
      <c r="R354" s="409"/>
      <c r="S354" s="44"/>
      <c r="T354" s="44"/>
      <c r="U354" s="44"/>
      <c r="V354" s="44"/>
      <c r="W354" s="44"/>
      <c r="X354" s="44"/>
      <c r="Y354" s="44"/>
      <c r="Z354" s="44"/>
      <c r="AA354" s="44"/>
      <c r="AB354" s="44"/>
      <c r="AC354" s="44"/>
      <c r="AD354" s="44"/>
      <c r="AP354"/>
      <c r="AQ354"/>
      <c r="AX354"/>
    </row>
    <row r="355" spans="18:50">
      <c r="R355" s="409"/>
      <c r="S355" s="44"/>
      <c r="T355" s="44"/>
      <c r="U355" s="44"/>
      <c r="V355" s="44"/>
      <c r="W355" s="44"/>
      <c r="X355" s="44"/>
      <c r="Y355" s="44"/>
      <c r="Z355" s="44"/>
      <c r="AA355" s="44"/>
      <c r="AB355" s="44"/>
      <c r="AC355" s="44"/>
      <c r="AD355" s="44"/>
      <c r="AP355"/>
      <c r="AQ355"/>
      <c r="AX355"/>
    </row>
    <row r="356" spans="18:50">
      <c r="R356" s="409"/>
      <c r="S356" s="44"/>
      <c r="T356" s="44"/>
      <c r="U356" s="44"/>
      <c r="V356" s="44"/>
      <c r="W356" s="44"/>
      <c r="X356" s="44"/>
      <c r="Y356" s="44"/>
      <c r="Z356" s="44"/>
      <c r="AA356" s="44"/>
      <c r="AB356" s="44"/>
      <c r="AC356" s="44"/>
      <c r="AD356" s="44"/>
      <c r="AP356"/>
      <c r="AQ356"/>
      <c r="AX356"/>
    </row>
    <row r="357" spans="18:50">
      <c r="R357" s="409"/>
      <c r="S357" s="44"/>
      <c r="T357" s="44"/>
      <c r="U357" s="44"/>
      <c r="V357" s="44"/>
      <c r="W357" s="44"/>
      <c r="X357" s="44"/>
      <c r="Y357" s="44"/>
      <c r="Z357" s="44"/>
      <c r="AA357" s="44"/>
      <c r="AB357" s="44"/>
      <c r="AC357" s="44"/>
      <c r="AD357" s="44"/>
      <c r="AP357"/>
      <c r="AQ357"/>
      <c r="AX357"/>
    </row>
    <row r="358" spans="18:50">
      <c r="R358" s="409"/>
      <c r="S358" s="44"/>
      <c r="T358" s="44"/>
      <c r="U358" s="44"/>
      <c r="V358" s="44"/>
      <c r="W358" s="44"/>
      <c r="X358" s="44"/>
      <c r="Y358" s="44"/>
      <c r="Z358" s="44"/>
      <c r="AA358" s="44"/>
      <c r="AB358" s="44"/>
      <c r="AC358" s="44"/>
      <c r="AD358" s="44"/>
      <c r="AP358"/>
      <c r="AQ358"/>
      <c r="AX358"/>
    </row>
    <row r="359" spans="18:50">
      <c r="R359" s="409"/>
      <c r="S359" s="44"/>
      <c r="T359" s="44"/>
      <c r="U359" s="44"/>
      <c r="V359" s="44"/>
      <c r="W359" s="44"/>
      <c r="X359" s="44"/>
      <c r="Y359" s="44"/>
      <c r="Z359" s="44"/>
      <c r="AA359" s="44"/>
      <c r="AB359" s="44"/>
      <c r="AC359" s="44"/>
      <c r="AD359" s="44"/>
      <c r="AP359"/>
      <c r="AQ359"/>
      <c r="AX359"/>
    </row>
    <row r="360" spans="18:50">
      <c r="R360" s="409"/>
      <c r="S360" s="44"/>
      <c r="T360" s="44"/>
      <c r="U360" s="44"/>
      <c r="V360" s="44"/>
      <c r="W360" s="44"/>
      <c r="X360" s="44"/>
      <c r="Y360" s="44"/>
      <c r="Z360" s="44"/>
      <c r="AA360" s="44"/>
      <c r="AB360" s="44"/>
      <c r="AC360" s="44"/>
      <c r="AD360" s="44"/>
      <c r="AP360"/>
      <c r="AQ360"/>
      <c r="AX360"/>
    </row>
    <row r="361" spans="18:50">
      <c r="R361" s="409"/>
      <c r="S361" s="44"/>
      <c r="T361" s="44"/>
      <c r="U361" s="44"/>
      <c r="V361" s="44"/>
      <c r="W361" s="44"/>
      <c r="X361" s="44"/>
      <c r="Y361" s="44"/>
      <c r="Z361" s="44"/>
      <c r="AA361" s="44"/>
      <c r="AB361" s="44"/>
      <c r="AC361" s="44"/>
      <c r="AD361" s="44"/>
      <c r="AP361"/>
      <c r="AQ361"/>
      <c r="AX361"/>
    </row>
    <row r="362" spans="18:50">
      <c r="R362" s="409"/>
      <c r="S362" s="44"/>
      <c r="T362" s="44"/>
      <c r="U362" s="44"/>
      <c r="V362" s="44"/>
      <c r="W362" s="44"/>
      <c r="X362" s="44"/>
      <c r="Y362" s="44"/>
      <c r="Z362" s="44"/>
      <c r="AA362" s="44"/>
      <c r="AB362" s="44"/>
      <c r="AC362" s="44"/>
      <c r="AD362" s="44"/>
      <c r="AP362"/>
      <c r="AQ362"/>
      <c r="AX362"/>
    </row>
    <row r="363" spans="18:50">
      <c r="R363" s="409"/>
      <c r="S363" s="44"/>
      <c r="T363" s="44"/>
      <c r="U363" s="44"/>
      <c r="V363" s="44"/>
      <c r="W363" s="44"/>
      <c r="X363" s="44"/>
      <c r="Y363" s="44"/>
      <c r="Z363" s="44"/>
      <c r="AA363" s="44"/>
      <c r="AB363" s="44"/>
      <c r="AC363" s="44"/>
      <c r="AD363" s="44"/>
      <c r="AP363"/>
      <c r="AQ363"/>
      <c r="AX363"/>
    </row>
    <row r="364" spans="18:50">
      <c r="R364" s="409"/>
      <c r="S364" s="44"/>
      <c r="T364" s="44"/>
      <c r="U364" s="44"/>
      <c r="V364" s="44"/>
      <c r="W364" s="44"/>
      <c r="X364" s="44"/>
      <c r="Y364" s="44"/>
      <c r="Z364" s="44"/>
      <c r="AA364" s="44"/>
      <c r="AB364" s="44"/>
      <c r="AC364" s="44"/>
      <c r="AD364" s="44"/>
      <c r="AP364"/>
      <c r="AQ364"/>
      <c r="AX364"/>
    </row>
    <row r="365" spans="18:50">
      <c r="R365" s="409"/>
      <c r="S365" s="44"/>
      <c r="T365" s="44"/>
      <c r="U365" s="44"/>
      <c r="V365" s="44"/>
      <c r="W365" s="44"/>
      <c r="X365" s="44"/>
      <c r="Y365" s="44"/>
      <c r="Z365" s="44"/>
      <c r="AA365" s="44"/>
      <c r="AB365" s="44"/>
      <c r="AC365" s="44"/>
      <c r="AD365" s="44"/>
      <c r="AP365"/>
      <c r="AQ365"/>
      <c r="AX365"/>
    </row>
    <row r="366" spans="18:50">
      <c r="R366" s="409"/>
      <c r="S366" s="44"/>
      <c r="T366" s="44"/>
      <c r="U366" s="44"/>
      <c r="V366" s="44"/>
      <c r="W366" s="44"/>
      <c r="X366" s="44"/>
      <c r="Y366" s="44"/>
      <c r="Z366" s="44"/>
      <c r="AA366" s="44"/>
      <c r="AB366" s="44"/>
      <c r="AC366" s="44"/>
      <c r="AD366" s="44"/>
      <c r="AP366"/>
      <c r="AQ366"/>
      <c r="AX366"/>
    </row>
    <row r="367" spans="18:50">
      <c r="R367" s="409"/>
      <c r="S367" s="44"/>
      <c r="T367" s="44"/>
      <c r="U367" s="44"/>
      <c r="V367" s="44"/>
      <c r="W367" s="44"/>
      <c r="X367" s="44"/>
      <c r="Y367" s="44"/>
      <c r="Z367" s="44"/>
      <c r="AA367" s="44"/>
      <c r="AB367" s="44"/>
      <c r="AC367" s="44"/>
      <c r="AD367" s="44"/>
      <c r="AP367"/>
      <c r="AQ367"/>
      <c r="AX367"/>
    </row>
    <row r="368" spans="18:50">
      <c r="R368" s="409"/>
      <c r="S368" s="44"/>
      <c r="T368" s="44"/>
      <c r="U368" s="44"/>
      <c r="V368" s="44"/>
      <c r="W368" s="44"/>
      <c r="X368" s="44"/>
      <c r="Y368" s="44"/>
      <c r="Z368" s="44"/>
      <c r="AA368" s="44"/>
      <c r="AB368" s="44"/>
      <c r="AC368" s="44"/>
      <c r="AD368" s="44"/>
      <c r="AP368"/>
      <c r="AQ368"/>
      <c r="AX368"/>
    </row>
    <row r="369" spans="18:50">
      <c r="R369" s="409"/>
      <c r="S369" s="44"/>
      <c r="T369" s="44"/>
      <c r="U369" s="44"/>
      <c r="V369" s="44"/>
      <c r="W369" s="44"/>
      <c r="X369" s="44"/>
      <c r="Y369" s="44"/>
      <c r="Z369" s="44"/>
      <c r="AA369" s="44"/>
      <c r="AB369" s="44"/>
      <c r="AC369" s="44"/>
      <c r="AD369" s="44"/>
      <c r="AP369"/>
      <c r="AQ369"/>
      <c r="AX369"/>
    </row>
    <row r="370" spans="18:50">
      <c r="R370" s="409"/>
      <c r="S370" s="44"/>
      <c r="T370" s="44"/>
      <c r="U370" s="44"/>
      <c r="V370" s="44"/>
      <c r="W370" s="44"/>
      <c r="X370" s="44"/>
      <c r="Y370" s="44"/>
      <c r="Z370" s="44"/>
      <c r="AA370" s="44"/>
      <c r="AB370" s="44"/>
      <c r="AC370" s="44"/>
      <c r="AD370" s="44"/>
      <c r="AP370"/>
      <c r="AQ370"/>
      <c r="AX370"/>
    </row>
    <row r="371" spans="18:50">
      <c r="R371" s="409"/>
      <c r="S371" s="44"/>
      <c r="T371" s="44"/>
      <c r="U371" s="44"/>
      <c r="V371" s="44"/>
      <c r="W371" s="44"/>
      <c r="X371" s="44"/>
      <c r="Y371" s="44"/>
      <c r="Z371" s="44"/>
      <c r="AA371" s="44"/>
      <c r="AB371" s="44"/>
      <c r="AC371" s="44"/>
      <c r="AD371" s="44"/>
      <c r="AP371"/>
      <c r="AQ371"/>
      <c r="AX371"/>
    </row>
    <row r="372" spans="18:50">
      <c r="R372" s="409"/>
      <c r="S372" s="44"/>
      <c r="T372" s="44"/>
      <c r="U372" s="44"/>
      <c r="V372" s="44"/>
      <c r="W372" s="44"/>
      <c r="X372" s="44"/>
      <c r="Y372" s="44"/>
      <c r="Z372" s="44"/>
      <c r="AA372" s="44"/>
      <c r="AB372" s="44"/>
      <c r="AC372" s="44"/>
      <c r="AD372" s="44"/>
      <c r="AP372"/>
      <c r="AQ372"/>
      <c r="AX372"/>
    </row>
    <row r="373" spans="18:50">
      <c r="R373" s="409"/>
      <c r="S373" s="44"/>
      <c r="T373" s="44"/>
      <c r="U373" s="44"/>
      <c r="V373" s="44"/>
      <c r="W373" s="44"/>
      <c r="X373" s="44"/>
      <c r="Y373" s="44"/>
      <c r="Z373" s="44"/>
      <c r="AA373" s="44"/>
      <c r="AB373" s="44"/>
      <c r="AC373" s="44"/>
      <c r="AD373" s="44"/>
      <c r="AP373"/>
      <c r="AQ373"/>
      <c r="AX373"/>
    </row>
    <row r="374" spans="18:50">
      <c r="R374" s="409"/>
      <c r="S374" s="44"/>
      <c r="T374" s="44"/>
      <c r="U374" s="44"/>
      <c r="V374" s="44"/>
      <c r="W374" s="44"/>
      <c r="X374" s="44"/>
      <c r="Y374" s="44"/>
      <c r="Z374" s="44"/>
      <c r="AA374" s="44"/>
      <c r="AB374" s="44"/>
      <c r="AC374" s="44"/>
      <c r="AD374" s="44"/>
      <c r="AP374"/>
      <c r="AQ374"/>
      <c r="AX374"/>
    </row>
    <row r="375" spans="18:50">
      <c r="R375" s="409"/>
      <c r="S375" s="44"/>
      <c r="T375" s="44"/>
      <c r="U375" s="44"/>
      <c r="V375" s="44"/>
      <c r="W375" s="44"/>
      <c r="X375" s="44"/>
      <c r="Y375" s="44"/>
      <c r="Z375" s="44"/>
      <c r="AA375" s="44"/>
      <c r="AB375" s="44"/>
      <c r="AC375" s="44"/>
      <c r="AD375" s="44"/>
      <c r="AP375"/>
      <c r="AQ375"/>
      <c r="AX375"/>
    </row>
    <row r="376" spans="18:50">
      <c r="R376" s="409"/>
      <c r="S376" s="44"/>
      <c r="T376" s="44"/>
      <c r="U376" s="44"/>
      <c r="V376" s="44"/>
      <c r="W376" s="44"/>
      <c r="X376" s="44"/>
      <c r="Y376" s="44"/>
      <c r="Z376" s="44"/>
      <c r="AA376" s="44"/>
      <c r="AB376" s="44"/>
      <c r="AC376" s="44"/>
      <c r="AD376" s="44"/>
      <c r="AP376"/>
      <c r="AQ376"/>
      <c r="AX376"/>
    </row>
    <row r="377" spans="18:50">
      <c r="R377" s="409"/>
      <c r="S377" s="44"/>
      <c r="T377" s="44"/>
      <c r="U377" s="44"/>
      <c r="V377" s="44"/>
      <c r="W377" s="44"/>
      <c r="X377" s="44"/>
      <c r="Y377" s="44"/>
      <c r="Z377" s="44"/>
      <c r="AA377" s="44"/>
      <c r="AB377" s="44"/>
      <c r="AC377" s="44"/>
      <c r="AD377" s="44"/>
      <c r="AP377"/>
      <c r="AQ377"/>
      <c r="AX377"/>
    </row>
    <row r="378" spans="18:50">
      <c r="R378" s="409"/>
      <c r="S378" s="44"/>
      <c r="T378" s="44"/>
      <c r="U378" s="44"/>
      <c r="V378" s="44"/>
      <c r="W378" s="44"/>
      <c r="X378" s="44"/>
      <c r="Y378" s="44"/>
      <c r="Z378" s="44"/>
      <c r="AA378" s="44"/>
      <c r="AB378" s="44"/>
      <c r="AC378" s="44"/>
      <c r="AD378" s="44"/>
      <c r="AP378"/>
      <c r="AQ378"/>
      <c r="AX378"/>
    </row>
    <row r="379" spans="18:50">
      <c r="R379" s="409"/>
      <c r="S379" s="44"/>
      <c r="T379" s="44"/>
      <c r="U379" s="44"/>
      <c r="V379" s="44"/>
      <c r="W379" s="44"/>
      <c r="X379" s="44"/>
      <c r="Y379" s="44"/>
      <c r="Z379" s="44"/>
      <c r="AA379" s="44"/>
      <c r="AB379" s="44"/>
      <c r="AC379" s="44"/>
      <c r="AD379" s="44"/>
      <c r="AP379"/>
      <c r="AQ379"/>
      <c r="AX379"/>
    </row>
    <row r="380" spans="18:50">
      <c r="R380" s="409"/>
      <c r="S380" s="44"/>
      <c r="T380" s="44"/>
      <c r="U380" s="44"/>
      <c r="V380" s="44"/>
      <c r="W380" s="44"/>
      <c r="X380" s="44"/>
      <c r="Y380" s="44"/>
      <c r="Z380" s="44"/>
      <c r="AA380" s="44"/>
      <c r="AB380" s="44"/>
      <c r="AC380" s="44"/>
      <c r="AD380" s="44"/>
      <c r="AP380"/>
      <c r="AQ380"/>
      <c r="AX380"/>
    </row>
    <row r="381" spans="18:50">
      <c r="R381" s="409"/>
      <c r="S381" s="44"/>
      <c r="T381" s="44"/>
      <c r="U381" s="44"/>
      <c r="V381" s="44"/>
      <c r="W381" s="44"/>
      <c r="X381" s="44"/>
      <c r="Y381" s="44"/>
      <c r="Z381" s="44"/>
      <c r="AA381" s="44"/>
      <c r="AB381" s="44"/>
      <c r="AC381" s="44"/>
      <c r="AD381" s="44"/>
      <c r="AP381"/>
      <c r="AQ381"/>
      <c r="AX381"/>
    </row>
    <row r="382" spans="18:50">
      <c r="R382" s="409"/>
      <c r="S382" s="44"/>
      <c r="T382" s="44"/>
      <c r="U382" s="44"/>
      <c r="V382" s="44"/>
      <c r="W382" s="44"/>
      <c r="X382" s="44"/>
      <c r="Y382" s="44"/>
      <c r="Z382" s="44"/>
      <c r="AA382" s="44"/>
      <c r="AB382" s="44"/>
      <c r="AC382" s="44"/>
      <c r="AD382" s="44"/>
      <c r="AP382"/>
      <c r="AQ382"/>
      <c r="AX382"/>
    </row>
    <row r="383" spans="18:50">
      <c r="R383" s="409"/>
      <c r="S383" s="44"/>
      <c r="T383" s="44"/>
      <c r="U383" s="44"/>
      <c r="V383" s="44"/>
      <c r="W383" s="44"/>
      <c r="X383" s="44"/>
      <c r="Y383" s="44"/>
      <c r="Z383" s="44"/>
      <c r="AA383" s="44"/>
      <c r="AB383" s="44"/>
      <c r="AC383" s="44"/>
      <c r="AD383" s="44"/>
      <c r="AP383"/>
      <c r="AQ383"/>
      <c r="AX383"/>
    </row>
    <row r="384" spans="18:50">
      <c r="R384" s="409"/>
      <c r="S384" s="44"/>
      <c r="T384" s="44"/>
      <c r="U384" s="44"/>
      <c r="V384" s="44"/>
      <c r="W384" s="44"/>
      <c r="X384" s="44"/>
      <c r="Y384" s="44"/>
      <c r="Z384" s="44"/>
      <c r="AA384" s="44"/>
      <c r="AB384" s="44"/>
      <c r="AC384" s="44"/>
      <c r="AD384" s="44"/>
      <c r="AP384"/>
      <c r="AQ384"/>
      <c r="AX384"/>
    </row>
    <row r="385" spans="18:50">
      <c r="R385" s="409"/>
      <c r="S385" s="44"/>
      <c r="T385" s="44"/>
      <c r="U385" s="44"/>
      <c r="V385" s="44"/>
      <c r="W385" s="44"/>
      <c r="X385" s="44"/>
      <c r="Y385" s="44"/>
      <c r="Z385" s="44"/>
      <c r="AA385" s="44"/>
      <c r="AB385" s="44"/>
      <c r="AC385" s="44"/>
      <c r="AD385" s="44"/>
      <c r="AP385"/>
      <c r="AQ385"/>
      <c r="AX385"/>
    </row>
    <row r="386" spans="18:50">
      <c r="R386" s="409"/>
      <c r="S386" s="44"/>
      <c r="T386" s="44"/>
      <c r="U386" s="44"/>
      <c r="V386" s="44"/>
      <c r="W386" s="44"/>
      <c r="X386" s="44"/>
      <c r="Y386" s="44"/>
      <c r="Z386" s="44"/>
      <c r="AA386" s="44"/>
      <c r="AB386" s="44"/>
      <c r="AC386" s="44"/>
      <c r="AD386" s="44"/>
      <c r="AP386"/>
      <c r="AQ386"/>
      <c r="AX386"/>
    </row>
    <row r="387" spans="18:50">
      <c r="R387" s="409"/>
      <c r="S387" s="44"/>
      <c r="T387" s="44"/>
      <c r="U387" s="44"/>
      <c r="V387" s="44"/>
      <c r="W387" s="44"/>
      <c r="X387" s="44"/>
      <c r="Y387" s="44"/>
      <c r="Z387" s="44"/>
      <c r="AA387" s="44"/>
      <c r="AB387" s="44"/>
      <c r="AC387" s="44"/>
      <c r="AD387" s="44"/>
      <c r="AP387"/>
      <c r="AQ387"/>
      <c r="AX387"/>
    </row>
    <row r="388" spans="18:50">
      <c r="R388" s="409"/>
      <c r="S388" s="44"/>
      <c r="T388" s="44"/>
      <c r="U388" s="44"/>
      <c r="V388" s="44"/>
      <c r="W388" s="44"/>
      <c r="X388" s="44"/>
      <c r="Y388" s="44"/>
      <c r="Z388" s="44"/>
      <c r="AA388" s="44"/>
      <c r="AB388" s="44"/>
      <c r="AC388" s="44"/>
      <c r="AD388" s="44"/>
      <c r="AP388"/>
      <c r="AQ388"/>
      <c r="AX388"/>
    </row>
    <row r="389" spans="18:50">
      <c r="R389" s="409"/>
      <c r="S389" s="44"/>
      <c r="T389" s="44"/>
      <c r="U389" s="44"/>
      <c r="V389" s="44"/>
      <c r="W389" s="44"/>
      <c r="X389" s="44"/>
      <c r="Y389" s="44"/>
      <c r="Z389" s="44"/>
      <c r="AA389" s="44"/>
      <c r="AB389" s="44"/>
      <c r="AC389" s="44"/>
      <c r="AD389" s="44"/>
      <c r="AP389"/>
      <c r="AQ389"/>
      <c r="AX389"/>
    </row>
    <row r="390" spans="18:50">
      <c r="R390" s="409"/>
      <c r="S390" s="44"/>
      <c r="T390" s="44"/>
      <c r="U390" s="44"/>
      <c r="V390" s="44"/>
      <c r="W390" s="44"/>
      <c r="X390" s="44"/>
      <c r="Y390" s="44"/>
      <c r="Z390" s="44"/>
      <c r="AA390" s="44"/>
      <c r="AB390" s="44"/>
      <c r="AC390" s="44"/>
      <c r="AD390" s="44"/>
      <c r="AP390"/>
      <c r="AQ390"/>
      <c r="AX390"/>
    </row>
    <row r="391" spans="18:50">
      <c r="R391" s="409"/>
      <c r="S391" s="44"/>
      <c r="T391" s="44"/>
      <c r="U391" s="44"/>
      <c r="V391" s="44"/>
      <c r="W391" s="44"/>
      <c r="X391" s="44"/>
      <c r="Y391" s="44"/>
      <c r="Z391" s="44"/>
      <c r="AA391" s="44"/>
      <c r="AB391" s="44"/>
      <c r="AC391" s="44"/>
      <c r="AD391" s="44"/>
      <c r="AP391"/>
      <c r="AQ391"/>
      <c r="AX391"/>
    </row>
    <row r="392" spans="18:50">
      <c r="R392" s="409"/>
      <c r="S392" s="44"/>
      <c r="T392" s="44"/>
      <c r="U392" s="44"/>
      <c r="V392" s="44"/>
      <c r="W392" s="44"/>
      <c r="X392" s="44"/>
      <c r="Y392" s="44"/>
      <c r="Z392" s="44"/>
      <c r="AA392" s="44"/>
      <c r="AB392" s="44"/>
      <c r="AC392" s="44"/>
      <c r="AD392" s="44"/>
      <c r="AP392"/>
      <c r="AQ392"/>
      <c r="AX392"/>
    </row>
    <row r="393" spans="18:50">
      <c r="R393" s="409"/>
      <c r="S393" s="44"/>
      <c r="T393" s="44"/>
      <c r="U393" s="44"/>
      <c r="V393" s="44"/>
      <c r="W393" s="44"/>
      <c r="X393" s="44"/>
      <c r="Y393" s="44"/>
      <c r="Z393" s="44"/>
      <c r="AA393" s="44"/>
      <c r="AB393" s="44"/>
      <c r="AC393" s="44"/>
      <c r="AD393" s="44"/>
      <c r="AP393"/>
      <c r="AQ393"/>
      <c r="AX393"/>
    </row>
    <row r="394" spans="18:50">
      <c r="R394" s="409"/>
      <c r="S394" s="44"/>
      <c r="T394" s="44"/>
      <c r="U394" s="44"/>
      <c r="V394" s="44"/>
      <c r="W394" s="44"/>
      <c r="X394" s="44"/>
      <c r="Y394" s="44"/>
      <c r="Z394" s="44"/>
      <c r="AA394" s="44"/>
      <c r="AB394" s="44"/>
      <c r="AC394" s="44"/>
      <c r="AD394" s="44"/>
      <c r="AP394"/>
      <c r="AQ394"/>
      <c r="AX394"/>
    </row>
    <row r="395" spans="18:50">
      <c r="R395" s="409"/>
      <c r="S395" s="44"/>
      <c r="T395" s="44"/>
      <c r="U395" s="44"/>
      <c r="V395" s="44"/>
      <c r="W395" s="44"/>
      <c r="X395" s="44"/>
      <c r="Y395" s="44"/>
      <c r="Z395" s="44"/>
      <c r="AA395" s="44"/>
      <c r="AB395" s="44"/>
      <c r="AC395" s="44"/>
      <c r="AD395" s="44"/>
      <c r="AP395"/>
      <c r="AQ395"/>
      <c r="AX395"/>
    </row>
    <row r="396" spans="18:50">
      <c r="R396" s="409"/>
      <c r="S396" s="44"/>
      <c r="T396" s="44"/>
      <c r="U396" s="44"/>
      <c r="V396" s="44"/>
      <c r="W396" s="44"/>
      <c r="X396" s="44"/>
      <c r="Y396" s="44"/>
      <c r="Z396" s="44"/>
      <c r="AA396" s="44"/>
      <c r="AB396" s="44"/>
      <c r="AC396" s="44"/>
      <c r="AD396" s="44"/>
      <c r="AP396"/>
      <c r="AQ396"/>
      <c r="AX396"/>
    </row>
    <row r="397" spans="18:50">
      <c r="R397" s="409"/>
      <c r="S397" s="44"/>
      <c r="T397" s="44"/>
      <c r="U397" s="44"/>
      <c r="V397" s="44"/>
      <c r="W397" s="44"/>
      <c r="X397" s="44"/>
      <c r="Y397" s="44"/>
      <c r="Z397" s="44"/>
      <c r="AA397" s="44"/>
      <c r="AB397" s="44"/>
      <c r="AC397" s="44"/>
      <c r="AD397" s="44"/>
      <c r="AP397"/>
      <c r="AQ397"/>
      <c r="AX397"/>
    </row>
    <row r="398" spans="18:50">
      <c r="R398" s="409"/>
      <c r="S398" s="44"/>
      <c r="T398" s="44"/>
      <c r="U398" s="44"/>
      <c r="V398" s="44"/>
      <c r="W398" s="44"/>
      <c r="X398" s="44"/>
      <c r="Y398" s="44"/>
      <c r="Z398" s="44"/>
      <c r="AA398" s="44"/>
      <c r="AB398" s="44"/>
      <c r="AC398" s="44"/>
      <c r="AD398" s="44"/>
      <c r="AP398"/>
      <c r="AQ398"/>
      <c r="AX398"/>
    </row>
    <row r="399" spans="18:50">
      <c r="R399" s="409"/>
      <c r="S399" s="44"/>
      <c r="T399" s="44"/>
      <c r="U399" s="44"/>
      <c r="V399" s="44"/>
      <c r="W399" s="44"/>
      <c r="X399" s="44"/>
      <c r="Y399" s="44"/>
      <c r="Z399" s="44"/>
      <c r="AA399" s="44"/>
      <c r="AB399" s="44"/>
      <c r="AC399" s="44"/>
      <c r="AD399" s="44"/>
      <c r="AP399"/>
      <c r="AQ399"/>
      <c r="AX399"/>
    </row>
    <row r="400" spans="18:50">
      <c r="R400" s="409"/>
      <c r="S400" s="44"/>
      <c r="T400" s="44"/>
      <c r="U400" s="44"/>
      <c r="V400" s="44"/>
      <c r="W400" s="44"/>
      <c r="X400" s="44"/>
      <c r="Y400" s="44"/>
      <c r="Z400" s="44"/>
      <c r="AA400" s="44"/>
      <c r="AB400" s="44"/>
      <c r="AC400" s="44"/>
      <c r="AD400" s="44"/>
      <c r="AP400"/>
      <c r="AQ400"/>
      <c r="AX400"/>
    </row>
    <row r="401" spans="18:50">
      <c r="R401" s="409"/>
      <c r="S401" s="44"/>
      <c r="T401" s="44"/>
      <c r="U401" s="44"/>
      <c r="V401" s="44"/>
      <c r="W401" s="44"/>
      <c r="X401" s="44"/>
      <c r="Y401" s="44"/>
      <c r="Z401" s="44"/>
      <c r="AA401" s="44"/>
      <c r="AB401" s="44"/>
      <c r="AC401" s="44"/>
      <c r="AD401" s="44"/>
      <c r="AP401"/>
      <c r="AQ401"/>
      <c r="AX401"/>
    </row>
    <row r="402" spans="18:50">
      <c r="R402" s="409"/>
      <c r="S402" s="44"/>
      <c r="T402" s="44"/>
      <c r="U402" s="44"/>
      <c r="V402" s="44"/>
      <c r="W402" s="44"/>
      <c r="X402" s="44"/>
      <c r="Y402" s="44"/>
      <c r="Z402" s="44"/>
      <c r="AA402" s="44"/>
      <c r="AB402" s="44"/>
      <c r="AC402" s="44"/>
      <c r="AD402" s="44"/>
      <c r="AP402"/>
      <c r="AQ402"/>
      <c r="AX402"/>
    </row>
    <row r="403" spans="18:50">
      <c r="R403" s="409"/>
      <c r="S403" s="44"/>
      <c r="T403" s="44"/>
      <c r="U403" s="44"/>
      <c r="V403" s="44"/>
      <c r="W403" s="44"/>
      <c r="X403" s="44"/>
      <c r="Y403" s="44"/>
      <c r="Z403" s="44"/>
      <c r="AA403" s="44"/>
      <c r="AB403" s="44"/>
      <c r="AC403" s="44"/>
      <c r="AD403" s="44"/>
      <c r="AP403"/>
      <c r="AQ403"/>
      <c r="AX403"/>
    </row>
    <row r="404" spans="18:50">
      <c r="R404" s="409"/>
      <c r="S404" s="44"/>
      <c r="T404" s="44"/>
      <c r="U404" s="44"/>
      <c r="V404" s="44"/>
      <c r="W404" s="44"/>
      <c r="X404" s="44"/>
      <c r="Y404" s="44"/>
      <c r="Z404" s="44"/>
      <c r="AA404" s="44"/>
      <c r="AB404" s="44"/>
      <c r="AC404" s="44"/>
      <c r="AD404" s="44"/>
      <c r="AP404"/>
      <c r="AQ404"/>
      <c r="AX404"/>
    </row>
    <row r="405" spans="18:50">
      <c r="R405" s="409"/>
      <c r="S405" s="44"/>
      <c r="T405" s="44"/>
      <c r="U405" s="44"/>
      <c r="V405" s="44"/>
      <c r="W405" s="44"/>
      <c r="X405" s="44"/>
      <c r="Y405" s="44"/>
      <c r="Z405" s="44"/>
      <c r="AA405" s="44"/>
      <c r="AB405" s="44"/>
      <c r="AC405" s="44"/>
      <c r="AD405" s="44"/>
      <c r="AP405"/>
      <c r="AQ405"/>
      <c r="AX405"/>
    </row>
    <row r="406" spans="18:50">
      <c r="R406" s="409"/>
      <c r="S406" s="44"/>
      <c r="T406" s="44"/>
      <c r="U406" s="44"/>
      <c r="V406" s="44"/>
      <c r="W406" s="44"/>
      <c r="X406" s="44"/>
      <c r="Y406" s="44"/>
      <c r="Z406" s="44"/>
      <c r="AA406" s="44"/>
      <c r="AB406" s="44"/>
      <c r="AC406" s="44"/>
      <c r="AD406" s="44"/>
      <c r="AP406"/>
      <c r="AQ406"/>
      <c r="AX406"/>
    </row>
    <row r="407" spans="18:50">
      <c r="R407" s="409"/>
      <c r="S407" s="44"/>
      <c r="T407" s="44"/>
      <c r="U407" s="44"/>
      <c r="V407" s="44"/>
      <c r="W407" s="44"/>
      <c r="X407" s="44"/>
      <c r="Y407" s="44"/>
      <c r="Z407" s="44"/>
      <c r="AA407" s="44"/>
      <c r="AB407" s="44"/>
      <c r="AC407" s="44"/>
      <c r="AD407" s="44"/>
      <c r="AP407"/>
      <c r="AQ407"/>
      <c r="AX407"/>
    </row>
    <row r="408" spans="18:50">
      <c r="R408" s="409"/>
      <c r="S408" s="44"/>
      <c r="T408" s="44"/>
      <c r="U408" s="44"/>
      <c r="V408" s="44"/>
      <c r="W408" s="44"/>
      <c r="X408" s="44"/>
      <c r="Y408" s="44"/>
      <c r="Z408" s="44"/>
      <c r="AA408" s="44"/>
      <c r="AB408" s="44"/>
      <c r="AC408" s="44"/>
      <c r="AD408" s="44"/>
      <c r="AP408"/>
      <c r="AQ408"/>
      <c r="AX408"/>
    </row>
    <row r="409" spans="18:50">
      <c r="R409" s="409"/>
      <c r="S409" s="44"/>
      <c r="T409" s="44"/>
      <c r="U409" s="44"/>
      <c r="V409" s="44"/>
      <c r="W409" s="44"/>
      <c r="X409" s="44"/>
      <c r="Y409" s="44"/>
      <c r="Z409" s="44"/>
      <c r="AA409" s="44"/>
      <c r="AB409" s="44"/>
      <c r="AC409" s="44"/>
      <c r="AD409" s="44"/>
      <c r="AP409"/>
      <c r="AQ409"/>
      <c r="AX409"/>
    </row>
    <row r="410" spans="18:50">
      <c r="R410" s="409"/>
      <c r="S410" s="44"/>
      <c r="T410" s="44"/>
      <c r="U410" s="44"/>
      <c r="V410" s="44"/>
      <c r="W410" s="44"/>
      <c r="X410" s="44"/>
      <c r="Y410" s="44"/>
      <c r="Z410" s="44"/>
      <c r="AA410" s="44"/>
      <c r="AB410" s="44"/>
      <c r="AC410" s="44"/>
      <c r="AD410" s="44"/>
      <c r="AP410"/>
      <c r="AQ410"/>
      <c r="AX410"/>
    </row>
    <row r="411" spans="18:50">
      <c r="R411" s="409"/>
      <c r="S411" s="44"/>
      <c r="T411" s="44"/>
      <c r="U411" s="44"/>
      <c r="V411" s="44"/>
      <c r="W411" s="44"/>
      <c r="X411" s="44"/>
      <c r="Y411" s="44"/>
      <c r="Z411" s="44"/>
      <c r="AA411" s="44"/>
      <c r="AB411" s="44"/>
      <c r="AC411" s="44"/>
      <c r="AD411" s="44"/>
      <c r="AP411"/>
      <c r="AQ411"/>
      <c r="AX411"/>
    </row>
    <row r="412" spans="18:50">
      <c r="R412" s="409"/>
      <c r="S412" s="44"/>
      <c r="T412" s="44"/>
      <c r="U412" s="44"/>
      <c r="V412" s="44"/>
      <c r="W412" s="44"/>
      <c r="X412" s="44"/>
      <c r="Y412" s="44"/>
      <c r="Z412" s="44"/>
      <c r="AA412" s="44"/>
      <c r="AB412" s="44"/>
      <c r="AC412" s="44"/>
      <c r="AD412" s="44"/>
      <c r="AP412"/>
      <c r="AQ412"/>
      <c r="AX412"/>
    </row>
    <row r="413" spans="18:50">
      <c r="R413" s="409"/>
      <c r="S413" s="44"/>
      <c r="T413" s="44"/>
      <c r="U413" s="44"/>
      <c r="V413" s="44"/>
      <c r="W413" s="44"/>
      <c r="X413" s="44"/>
      <c r="Y413" s="44"/>
      <c r="Z413" s="44"/>
      <c r="AA413" s="44"/>
      <c r="AB413" s="44"/>
      <c r="AC413" s="44"/>
      <c r="AD413" s="44"/>
      <c r="AP413"/>
      <c r="AQ413"/>
      <c r="AX413"/>
    </row>
    <row r="414" spans="18:50">
      <c r="R414" s="409"/>
      <c r="S414" s="44"/>
      <c r="T414" s="44"/>
      <c r="U414" s="44"/>
      <c r="V414" s="44"/>
      <c r="W414" s="44"/>
      <c r="X414" s="44"/>
      <c r="Y414" s="44"/>
      <c r="Z414" s="44"/>
      <c r="AA414" s="44"/>
      <c r="AB414" s="44"/>
      <c r="AC414" s="44"/>
      <c r="AD414" s="44"/>
      <c r="AP414"/>
      <c r="AQ414"/>
      <c r="AX414"/>
    </row>
    <row r="415" spans="18:50">
      <c r="R415" s="409"/>
      <c r="S415" s="44"/>
      <c r="T415" s="44"/>
      <c r="U415" s="44"/>
      <c r="V415" s="44"/>
      <c r="W415" s="44"/>
      <c r="X415" s="44"/>
      <c r="Y415" s="44"/>
      <c r="Z415" s="44"/>
      <c r="AA415" s="44"/>
      <c r="AB415" s="44"/>
      <c r="AC415" s="44"/>
      <c r="AD415" s="44"/>
      <c r="AP415"/>
      <c r="AQ415"/>
      <c r="AX415"/>
    </row>
    <row r="416" spans="18:50">
      <c r="R416" s="409"/>
      <c r="S416" s="44"/>
      <c r="T416" s="44"/>
      <c r="U416" s="44"/>
      <c r="V416" s="44"/>
      <c r="W416" s="44"/>
      <c r="X416" s="44"/>
      <c r="Y416" s="44"/>
      <c r="Z416" s="44"/>
      <c r="AA416" s="44"/>
      <c r="AB416" s="44"/>
      <c r="AC416" s="44"/>
      <c r="AD416" s="44"/>
      <c r="AP416"/>
      <c r="AQ416"/>
      <c r="AX416"/>
    </row>
    <row r="417" spans="18:50">
      <c r="R417" s="409"/>
      <c r="S417" s="44"/>
      <c r="T417" s="44"/>
      <c r="U417" s="44"/>
      <c r="V417" s="44"/>
      <c r="W417" s="44"/>
      <c r="X417" s="44"/>
      <c r="Y417" s="44"/>
      <c r="Z417" s="44"/>
      <c r="AA417" s="44"/>
      <c r="AB417" s="44"/>
      <c r="AC417" s="44"/>
      <c r="AD417" s="44"/>
      <c r="AP417"/>
      <c r="AQ417"/>
      <c r="AX417"/>
    </row>
    <row r="418" spans="18:50">
      <c r="R418" s="409"/>
      <c r="S418" s="44"/>
      <c r="T418" s="44"/>
      <c r="U418" s="44"/>
      <c r="V418" s="44"/>
      <c r="W418" s="44"/>
      <c r="X418" s="44"/>
      <c r="Y418" s="44"/>
      <c r="Z418" s="44"/>
      <c r="AA418" s="44"/>
      <c r="AB418" s="44"/>
      <c r="AC418" s="44"/>
      <c r="AD418" s="44"/>
      <c r="AP418"/>
      <c r="AQ418"/>
      <c r="AX418"/>
    </row>
    <row r="419" spans="18:50">
      <c r="R419" s="409"/>
      <c r="S419" s="44"/>
      <c r="T419" s="44"/>
      <c r="U419" s="44"/>
      <c r="V419" s="44"/>
      <c r="W419" s="44"/>
      <c r="X419" s="44"/>
      <c r="Y419" s="44"/>
      <c r="Z419" s="44"/>
      <c r="AA419" s="44"/>
      <c r="AB419" s="44"/>
      <c r="AC419" s="44"/>
      <c r="AD419" s="44"/>
      <c r="AP419"/>
      <c r="AQ419"/>
      <c r="AX419"/>
    </row>
    <row r="420" spans="18:50">
      <c r="R420" s="409"/>
      <c r="S420" s="44"/>
      <c r="T420" s="44"/>
      <c r="U420" s="44"/>
      <c r="V420" s="44"/>
      <c r="W420" s="44"/>
      <c r="X420" s="44"/>
      <c r="Y420" s="44"/>
      <c r="Z420" s="44"/>
      <c r="AA420" s="44"/>
      <c r="AB420" s="44"/>
      <c r="AC420" s="44"/>
      <c r="AD420" s="44"/>
      <c r="AP420"/>
      <c r="AQ420"/>
      <c r="AX420"/>
    </row>
    <row r="421" spans="18:50">
      <c r="R421" s="409"/>
      <c r="S421" s="44"/>
      <c r="T421" s="44"/>
      <c r="U421" s="44"/>
      <c r="V421" s="44"/>
      <c r="W421" s="44"/>
      <c r="X421" s="44"/>
      <c r="Y421" s="44"/>
      <c r="Z421" s="44"/>
      <c r="AA421" s="44"/>
      <c r="AB421" s="44"/>
      <c r="AC421" s="44"/>
      <c r="AD421" s="44"/>
      <c r="AP421"/>
      <c r="AQ421"/>
      <c r="AX421"/>
    </row>
    <row r="422" spans="18:50">
      <c r="R422" s="409"/>
      <c r="S422" s="44"/>
      <c r="T422" s="44"/>
      <c r="U422" s="44"/>
      <c r="V422" s="44"/>
      <c r="W422" s="44"/>
      <c r="X422" s="44"/>
      <c r="Y422" s="44"/>
      <c r="Z422" s="44"/>
      <c r="AA422" s="44"/>
      <c r="AB422" s="44"/>
      <c r="AC422" s="44"/>
      <c r="AD422" s="44"/>
      <c r="AP422"/>
      <c r="AQ422"/>
      <c r="AX422"/>
    </row>
    <row r="423" spans="18:50">
      <c r="R423" s="409"/>
      <c r="S423" s="44"/>
      <c r="T423" s="44"/>
      <c r="U423" s="44"/>
      <c r="V423" s="44"/>
      <c r="W423" s="44"/>
      <c r="X423" s="44"/>
      <c r="Y423" s="44"/>
      <c r="Z423" s="44"/>
      <c r="AA423" s="44"/>
      <c r="AB423" s="44"/>
      <c r="AC423" s="44"/>
      <c r="AD423" s="44"/>
      <c r="AP423"/>
      <c r="AQ423"/>
      <c r="AX423"/>
    </row>
    <row r="424" spans="18:50">
      <c r="R424" s="409"/>
      <c r="S424" s="44"/>
      <c r="T424" s="44"/>
      <c r="U424" s="44"/>
      <c r="V424" s="44"/>
      <c r="W424" s="44"/>
      <c r="X424" s="44"/>
      <c r="Y424" s="44"/>
      <c r="Z424" s="44"/>
      <c r="AA424" s="44"/>
      <c r="AB424" s="44"/>
      <c r="AC424" s="44"/>
      <c r="AD424" s="44"/>
      <c r="AP424"/>
      <c r="AQ424"/>
      <c r="AX424"/>
    </row>
    <row r="425" spans="18:50">
      <c r="R425" s="409"/>
      <c r="S425" s="44"/>
      <c r="T425" s="44"/>
      <c r="U425" s="44"/>
      <c r="V425" s="44"/>
      <c r="W425" s="44"/>
      <c r="X425" s="44"/>
      <c r="Y425" s="44"/>
      <c r="Z425" s="44"/>
      <c r="AA425" s="44"/>
      <c r="AB425" s="44"/>
      <c r="AC425" s="44"/>
      <c r="AD425" s="44"/>
      <c r="AP425"/>
      <c r="AQ425"/>
      <c r="AX425"/>
    </row>
    <row r="426" spans="18:50">
      <c r="R426" s="409"/>
      <c r="S426" s="44"/>
      <c r="T426" s="44"/>
      <c r="U426" s="44"/>
      <c r="V426" s="44"/>
      <c r="W426" s="44"/>
      <c r="X426" s="44"/>
      <c r="Y426" s="44"/>
      <c r="Z426" s="44"/>
      <c r="AA426" s="44"/>
      <c r="AB426" s="44"/>
      <c r="AC426" s="44"/>
      <c r="AD426" s="44"/>
      <c r="AP426"/>
      <c r="AQ426"/>
      <c r="AX426"/>
    </row>
    <row r="427" spans="18:50">
      <c r="R427" s="409"/>
      <c r="S427" s="44"/>
      <c r="T427" s="44"/>
      <c r="U427" s="44"/>
      <c r="V427" s="44"/>
      <c r="W427" s="44"/>
      <c r="X427" s="44"/>
      <c r="Y427" s="44"/>
      <c r="Z427" s="44"/>
      <c r="AA427" s="44"/>
      <c r="AB427" s="44"/>
      <c r="AC427" s="44"/>
      <c r="AD427" s="44"/>
      <c r="AP427"/>
      <c r="AQ427"/>
      <c r="AX427"/>
    </row>
    <row r="428" spans="18:50">
      <c r="R428" s="409"/>
      <c r="S428" s="44"/>
      <c r="T428" s="44"/>
      <c r="U428" s="44"/>
      <c r="V428" s="44"/>
      <c r="W428" s="44"/>
      <c r="X428" s="44"/>
      <c r="Y428" s="44"/>
      <c r="Z428" s="44"/>
      <c r="AA428" s="44"/>
      <c r="AB428" s="44"/>
      <c r="AC428" s="44"/>
      <c r="AD428" s="44"/>
      <c r="AP428"/>
      <c r="AQ428"/>
      <c r="AX428"/>
    </row>
    <row r="429" spans="18:50">
      <c r="R429" s="409"/>
      <c r="S429" s="44"/>
      <c r="T429" s="44"/>
      <c r="U429" s="44"/>
      <c r="V429" s="44"/>
      <c r="W429" s="44"/>
      <c r="X429" s="44"/>
      <c r="Y429" s="44"/>
      <c r="Z429" s="44"/>
      <c r="AA429" s="44"/>
      <c r="AB429" s="44"/>
      <c r="AC429" s="44"/>
      <c r="AD429" s="44"/>
      <c r="AP429"/>
      <c r="AQ429"/>
      <c r="AX429"/>
    </row>
    <row r="430" spans="18:50">
      <c r="R430" s="409"/>
      <c r="S430" s="44"/>
      <c r="T430" s="44"/>
      <c r="U430" s="44"/>
      <c r="V430" s="44"/>
      <c r="W430" s="44"/>
      <c r="X430" s="44"/>
      <c r="Y430" s="44"/>
      <c r="Z430" s="44"/>
      <c r="AA430" s="44"/>
      <c r="AB430" s="44"/>
      <c r="AC430" s="44"/>
      <c r="AD430" s="44"/>
      <c r="AP430"/>
      <c r="AQ430"/>
      <c r="AX430"/>
    </row>
    <row r="431" spans="18:50">
      <c r="R431" s="409"/>
      <c r="S431" s="44"/>
      <c r="T431" s="44"/>
      <c r="U431" s="44"/>
      <c r="V431" s="44"/>
      <c r="W431" s="44"/>
      <c r="X431" s="44"/>
      <c r="Y431" s="44"/>
      <c r="Z431" s="44"/>
      <c r="AA431" s="44"/>
      <c r="AB431" s="44"/>
      <c r="AC431" s="44"/>
      <c r="AD431" s="44"/>
      <c r="AP431"/>
      <c r="AQ431"/>
      <c r="AX431"/>
    </row>
    <row r="432" spans="18:50">
      <c r="R432" s="409"/>
      <c r="S432" s="44"/>
      <c r="T432" s="44"/>
      <c r="U432" s="44"/>
      <c r="V432" s="44"/>
      <c r="W432" s="44"/>
      <c r="X432" s="44"/>
      <c r="Y432" s="44"/>
      <c r="Z432" s="44"/>
      <c r="AA432" s="44"/>
      <c r="AB432" s="44"/>
      <c r="AC432" s="44"/>
      <c r="AD432" s="44"/>
      <c r="AP432"/>
      <c r="AQ432"/>
      <c r="AX432"/>
    </row>
    <row r="433" spans="18:50">
      <c r="R433" s="409"/>
      <c r="S433" s="44"/>
      <c r="T433" s="44"/>
      <c r="U433" s="44"/>
      <c r="V433" s="44"/>
      <c r="W433" s="44"/>
      <c r="X433" s="44"/>
      <c r="Y433" s="44"/>
      <c r="Z433" s="44"/>
      <c r="AA433" s="44"/>
      <c r="AB433" s="44"/>
      <c r="AC433" s="44"/>
      <c r="AD433" s="44"/>
      <c r="AP433"/>
      <c r="AQ433"/>
      <c r="AX433"/>
    </row>
    <row r="434" spans="18:50">
      <c r="R434" s="409"/>
      <c r="S434" s="44"/>
      <c r="T434" s="44"/>
      <c r="U434" s="44"/>
      <c r="V434" s="44"/>
      <c r="W434" s="44"/>
      <c r="X434" s="44"/>
      <c r="Y434" s="44"/>
      <c r="Z434" s="44"/>
      <c r="AA434" s="44"/>
      <c r="AB434" s="44"/>
      <c r="AC434" s="44"/>
      <c r="AD434" s="44"/>
      <c r="AP434"/>
      <c r="AQ434"/>
      <c r="AX434"/>
    </row>
    <row r="435" spans="18:50">
      <c r="R435" s="409"/>
      <c r="S435" s="44"/>
      <c r="T435" s="44"/>
      <c r="U435" s="44"/>
      <c r="V435" s="44"/>
      <c r="W435" s="44"/>
      <c r="X435" s="44"/>
      <c r="Y435" s="44"/>
      <c r="Z435" s="44"/>
      <c r="AA435" s="44"/>
      <c r="AB435" s="44"/>
      <c r="AC435" s="44"/>
      <c r="AD435" s="44"/>
      <c r="AP435"/>
      <c r="AQ435"/>
      <c r="AX435"/>
    </row>
    <row r="436" spans="18:50">
      <c r="R436" s="409"/>
      <c r="S436" s="44"/>
      <c r="T436" s="44"/>
      <c r="U436" s="44"/>
      <c r="V436" s="44"/>
      <c r="W436" s="44"/>
      <c r="X436" s="44"/>
      <c r="Y436" s="44"/>
      <c r="Z436" s="44"/>
      <c r="AA436" s="44"/>
      <c r="AB436" s="44"/>
      <c r="AC436" s="44"/>
      <c r="AD436" s="44"/>
      <c r="AP436"/>
      <c r="AQ436"/>
      <c r="AX436"/>
    </row>
    <row r="437" spans="18:50">
      <c r="R437" s="409"/>
      <c r="S437" s="44"/>
      <c r="T437" s="44"/>
      <c r="U437" s="44"/>
      <c r="V437" s="44"/>
      <c r="W437" s="44"/>
      <c r="X437" s="44"/>
      <c r="Y437" s="44"/>
      <c r="Z437" s="44"/>
      <c r="AA437" s="44"/>
      <c r="AB437" s="44"/>
      <c r="AC437" s="44"/>
      <c r="AD437" s="44"/>
      <c r="AP437"/>
      <c r="AQ437"/>
      <c r="AX437"/>
    </row>
    <row r="438" spans="18:50">
      <c r="R438" s="409"/>
      <c r="S438" s="44"/>
      <c r="T438" s="44"/>
      <c r="U438" s="44"/>
      <c r="V438" s="44"/>
      <c r="W438" s="44"/>
      <c r="X438" s="44"/>
      <c r="Y438" s="44"/>
      <c r="Z438" s="44"/>
      <c r="AA438" s="44"/>
      <c r="AB438" s="44"/>
      <c r="AC438" s="44"/>
      <c r="AD438" s="44"/>
      <c r="AP438"/>
      <c r="AQ438"/>
      <c r="AX438"/>
    </row>
    <row r="439" spans="18:50">
      <c r="R439" s="409"/>
      <c r="S439" s="44"/>
      <c r="T439" s="44"/>
      <c r="U439" s="44"/>
      <c r="V439" s="44"/>
      <c r="W439" s="44"/>
      <c r="X439" s="44"/>
      <c r="Y439" s="44"/>
      <c r="Z439" s="44"/>
      <c r="AA439" s="44"/>
      <c r="AB439" s="44"/>
      <c r="AC439" s="44"/>
      <c r="AD439" s="44"/>
      <c r="AP439"/>
      <c r="AQ439"/>
      <c r="AX439"/>
    </row>
    <row r="440" spans="18:50">
      <c r="R440" s="409"/>
      <c r="S440" s="44"/>
      <c r="T440" s="44"/>
      <c r="U440" s="44"/>
      <c r="V440" s="44"/>
      <c r="W440" s="44"/>
      <c r="X440" s="44"/>
      <c r="Y440" s="44"/>
      <c r="Z440" s="44"/>
      <c r="AA440" s="44"/>
      <c r="AB440" s="44"/>
      <c r="AC440" s="44"/>
      <c r="AD440" s="44"/>
      <c r="AP440"/>
      <c r="AQ440"/>
      <c r="AX440"/>
    </row>
    <row r="441" spans="18:50">
      <c r="R441" s="409"/>
      <c r="S441" s="44"/>
      <c r="T441" s="44"/>
      <c r="U441" s="44"/>
      <c r="V441" s="44"/>
      <c r="W441" s="44"/>
      <c r="X441" s="44"/>
      <c r="Y441" s="44"/>
      <c r="Z441" s="44"/>
      <c r="AA441" s="44"/>
      <c r="AB441" s="44"/>
      <c r="AC441" s="44"/>
      <c r="AD441" s="44"/>
      <c r="AP441"/>
      <c r="AQ441"/>
      <c r="AX441"/>
    </row>
    <row r="442" spans="18:50">
      <c r="R442" s="409"/>
      <c r="S442" s="44"/>
      <c r="T442" s="44"/>
      <c r="U442" s="44"/>
      <c r="V442" s="44"/>
      <c r="W442" s="44"/>
      <c r="X442" s="44"/>
      <c r="Y442" s="44"/>
      <c r="Z442" s="44"/>
      <c r="AA442" s="44"/>
      <c r="AB442" s="44"/>
      <c r="AC442" s="44"/>
      <c r="AD442" s="44"/>
      <c r="AP442"/>
      <c r="AQ442"/>
      <c r="AX442"/>
    </row>
    <row r="443" spans="18:50">
      <c r="R443" s="409"/>
      <c r="S443" s="44"/>
      <c r="T443" s="44"/>
      <c r="U443" s="44"/>
      <c r="V443" s="44"/>
      <c r="W443" s="44"/>
      <c r="X443" s="44"/>
      <c r="Y443" s="44"/>
      <c r="Z443" s="44"/>
      <c r="AA443" s="44"/>
      <c r="AB443" s="44"/>
      <c r="AC443" s="44"/>
      <c r="AD443" s="44"/>
      <c r="AP443"/>
      <c r="AQ443"/>
      <c r="AX443"/>
    </row>
    <row r="444" spans="18:50">
      <c r="R444" s="409"/>
      <c r="S444" s="44"/>
      <c r="T444" s="44"/>
      <c r="U444" s="44"/>
      <c r="V444" s="44"/>
      <c r="W444" s="44"/>
      <c r="X444" s="44"/>
      <c r="Y444" s="44"/>
      <c r="Z444" s="44"/>
      <c r="AA444" s="44"/>
      <c r="AB444" s="44"/>
      <c r="AC444" s="44"/>
      <c r="AD444" s="44"/>
      <c r="AP444"/>
      <c r="AQ444"/>
      <c r="AX444"/>
    </row>
    <row r="445" spans="18:50">
      <c r="R445" s="409"/>
      <c r="S445" s="44"/>
      <c r="T445" s="44"/>
      <c r="U445" s="44"/>
      <c r="V445" s="44"/>
      <c r="W445" s="44"/>
      <c r="X445" s="44"/>
      <c r="Y445" s="44"/>
      <c r="Z445" s="44"/>
      <c r="AA445" s="44"/>
      <c r="AB445" s="44"/>
      <c r="AC445" s="44"/>
      <c r="AD445" s="44"/>
      <c r="AP445"/>
      <c r="AQ445"/>
      <c r="AX445"/>
    </row>
    <row r="446" spans="18:50">
      <c r="R446" s="409"/>
      <c r="S446" s="44"/>
      <c r="T446" s="44"/>
      <c r="U446" s="44"/>
      <c r="V446" s="44"/>
      <c r="W446" s="44"/>
      <c r="X446" s="44"/>
      <c r="Y446" s="44"/>
      <c r="Z446" s="44"/>
      <c r="AA446" s="44"/>
      <c r="AB446" s="44"/>
      <c r="AC446" s="44"/>
      <c r="AD446" s="44"/>
      <c r="AP446"/>
      <c r="AQ446"/>
      <c r="AX446"/>
    </row>
    <row r="447" spans="18:50">
      <c r="R447" s="409"/>
      <c r="S447" s="44"/>
      <c r="T447" s="44"/>
      <c r="U447" s="44"/>
      <c r="V447" s="44"/>
      <c r="W447" s="44"/>
      <c r="X447" s="44"/>
      <c r="Y447" s="44"/>
      <c r="Z447" s="44"/>
      <c r="AA447" s="44"/>
      <c r="AB447" s="44"/>
      <c r="AC447" s="44"/>
      <c r="AD447" s="44"/>
      <c r="AP447"/>
      <c r="AQ447"/>
      <c r="AX447"/>
    </row>
    <row r="448" spans="18:50">
      <c r="R448" s="409"/>
      <c r="S448" s="44"/>
      <c r="T448" s="44"/>
      <c r="U448" s="44"/>
      <c r="V448" s="44"/>
      <c r="W448" s="44"/>
      <c r="X448" s="44"/>
      <c r="Y448" s="44"/>
      <c r="Z448" s="44"/>
      <c r="AA448" s="44"/>
      <c r="AB448" s="44"/>
      <c r="AC448" s="44"/>
      <c r="AD448" s="44"/>
      <c r="AP448"/>
      <c r="AQ448"/>
      <c r="AX448"/>
    </row>
    <row r="449" spans="18:50">
      <c r="R449" s="409"/>
      <c r="S449" s="44"/>
      <c r="T449" s="44"/>
      <c r="U449" s="44"/>
      <c r="V449" s="44"/>
      <c r="W449" s="44"/>
      <c r="X449" s="44"/>
      <c r="Y449" s="44"/>
      <c r="Z449" s="44"/>
      <c r="AA449" s="44"/>
      <c r="AB449" s="44"/>
      <c r="AC449" s="44"/>
      <c r="AD449" s="44"/>
      <c r="AP449"/>
      <c r="AQ449"/>
      <c r="AX449"/>
    </row>
    <row r="450" spans="18:50">
      <c r="R450" s="409"/>
      <c r="S450" s="44"/>
      <c r="T450" s="44"/>
      <c r="U450" s="44"/>
      <c r="V450" s="44"/>
      <c r="W450" s="44"/>
      <c r="X450" s="44"/>
      <c r="Y450" s="44"/>
      <c r="Z450" s="44"/>
      <c r="AA450" s="44"/>
      <c r="AB450" s="44"/>
      <c r="AC450" s="44"/>
      <c r="AD450" s="44"/>
      <c r="AP450"/>
      <c r="AQ450"/>
      <c r="AX450"/>
    </row>
    <row r="451" spans="18:50">
      <c r="R451" s="409"/>
      <c r="S451" s="44"/>
      <c r="T451" s="44"/>
      <c r="U451" s="44"/>
      <c r="V451" s="44"/>
      <c r="W451" s="44"/>
      <c r="X451" s="44"/>
      <c r="Y451" s="44"/>
      <c r="Z451" s="44"/>
      <c r="AA451" s="44"/>
      <c r="AB451" s="44"/>
      <c r="AC451" s="44"/>
      <c r="AD451" s="44"/>
      <c r="AP451"/>
      <c r="AQ451"/>
      <c r="AX451"/>
    </row>
    <row r="452" spans="18:50">
      <c r="R452" s="409"/>
      <c r="S452" s="44"/>
      <c r="T452" s="44"/>
      <c r="U452" s="44"/>
      <c r="V452" s="44"/>
      <c r="W452" s="44"/>
      <c r="X452" s="44"/>
      <c r="Y452" s="44"/>
      <c r="Z452" s="44"/>
      <c r="AA452" s="44"/>
      <c r="AB452" s="44"/>
      <c r="AC452" s="44"/>
      <c r="AD452" s="44"/>
      <c r="AP452"/>
      <c r="AQ452"/>
      <c r="AX452"/>
    </row>
    <row r="453" spans="18:50">
      <c r="R453" s="409"/>
      <c r="S453" s="44"/>
      <c r="T453" s="44"/>
      <c r="U453" s="44"/>
      <c r="V453" s="44"/>
      <c r="W453" s="44"/>
      <c r="X453" s="44"/>
      <c r="Y453" s="44"/>
      <c r="Z453" s="44"/>
      <c r="AA453" s="44"/>
      <c r="AB453" s="44"/>
      <c r="AC453" s="44"/>
      <c r="AD453" s="44"/>
      <c r="AP453"/>
      <c r="AQ453"/>
      <c r="AX453"/>
    </row>
    <row r="454" spans="18:50">
      <c r="R454" s="409"/>
      <c r="S454" s="44"/>
      <c r="T454" s="44"/>
      <c r="U454" s="44"/>
      <c r="V454" s="44"/>
      <c r="W454" s="44"/>
      <c r="X454" s="44"/>
      <c r="Y454" s="44"/>
      <c r="Z454" s="44"/>
      <c r="AA454" s="44"/>
      <c r="AB454" s="44"/>
      <c r="AC454" s="44"/>
      <c r="AD454" s="44"/>
      <c r="AP454"/>
      <c r="AQ454"/>
      <c r="AX454"/>
    </row>
    <row r="455" spans="18:50">
      <c r="R455" s="409"/>
      <c r="S455" s="44"/>
      <c r="T455" s="44"/>
      <c r="U455" s="44"/>
      <c r="V455" s="44"/>
      <c r="W455" s="44"/>
      <c r="X455" s="44"/>
      <c r="Y455" s="44"/>
      <c r="Z455" s="44"/>
      <c r="AA455" s="44"/>
      <c r="AB455" s="44"/>
      <c r="AC455" s="44"/>
      <c r="AD455" s="44"/>
      <c r="AP455"/>
      <c r="AQ455"/>
      <c r="AX455"/>
    </row>
    <row r="456" spans="18:50">
      <c r="R456" s="409"/>
      <c r="S456" s="44"/>
      <c r="T456" s="44"/>
      <c r="U456" s="44"/>
      <c r="V456" s="44"/>
      <c r="W456" s="44"/>
      <c r="X456" s="44"/>
      <c r="Y456" s="44"/>
      <c r="Z456" s="44"/>
      <c r="AA456" s="44"/>
      <c r="AB456" s="44"/>
      <c r="AC456" s="44"/>
      <c r="AD456" s="44"/>
      <c r="AP456"/>
      <c r="AQ456"/>
      <c r="AX456"/>
    </row>
    <row r="457" spans="18:50">
      <c r="R457" s="409"/>
      <c r="S457" s="44"/>
      <c r="T457" s="44"/>
      <c r="U457" s="44"/>
      <c r="V457" s="44"/>
      <c r="W457" s="44"/>
      <c r="X457" s="44"/>
      <c r="Y457" s="44"/>
      <c r="Z457" s="44"/>
      <c r="AA457" s="44"/>
      <c r="AB457" s="44"/>
      <c r="AC457" s="44"/>
      <c r="AD457" s="44"/>
      <c r="AP457"/>
      <c r="AQ457"/>
      <c r="AX457"/>
    </row>
    <row r="458" spans="18:50">
      <c r="R458" s="409"/>
      <c r="S458" s="44"/>
      <c r="T458" s="44"/>
      <c r="U458" s="44"/>
      <c r="V458" s="44"/>
      <c r="W458" s="44"/>
      <c r="X458" s="44"/>
      <c r="Y458" s="44"/>
      <c r="Z458" s="44"/>
      <c r="AA458" s="44"/>
      <c r="AB458" s="44"/>
      <c r="AC458" s="44"/>
      <c r="AD458" s="44"/>
      <c r="AP458"/>
      <c r="AQ458"/>
      <c r="AX458"/>
    </row>
    <row r="459" spans="18:50">
      <c r="R459" s="409"/>
      <c r="S459" s="44"/>
      <c r="T459" s="44"/>
      <c r="U459" s="44"/>
      <c r="V459" s="44"/>
      <c r="W459" s="44"/>
      <c r="X459" s="44"/>
      <c r="Y459" s="44"/>
      <c r="Z459" s="44"/>
      <c r="AA459" s="44"/>
      <c r="AB459" s="44"/>
      <c r="AC459" s="44"/>
      <c r="AD459" s="44"/>
      <c r="AP459"/>
      <c r="AQ459"/>
      <c r="AX459"/>
    </row>
    <row r="460" spans="18:50">
      <c r="R460" s="409"/>
      <c r="S460" s="44"/>
      <c r="T460" s="44"/>
      <c r="U460" s="44"/>
      <c r="V460" s="44"/>
      <c r="W460" s="44"/>
      <c r="X460" s="44"/>
      <c r="Y460" s="44"/>
      <c r="Z460" s="44"/>
      <c r="AA460" s="44"/>
      <c r="AB460" s="44"/>
      <c r="AC460" s="44"/>
      <c r="AD460" s="44"/>
      <c r="AP460"/>
      <c r="AQ460"/>
      <c r="AX460"/>
    </row>
    <row r="461" spans="18:50">
      <c r="R461" s="409"/>
      <c r="S461" s="44"/>
      <c r="T461" s="44"/>
      <c r="U461" s="44"/>
      <c r="V461" s="44"/>
      <c r="W461" s="44"/>
      <c r="X461" s="44"/>
      <c r="Y461" s="44"/>
      <c r="Z461" s="44"/>
      <c r="AA461" s="44"/>
      <c r="AB461" s="44"/>
      <c r="AC461" s="44"/>
      <c r="AD461" s="44"/>
      <c r="AP461"/>
      <c r="AQ461"/>
      <c r="AX461"/>
    </row>
    <row r="462" spans="18:50">
      <c r="R462" s="409"/>
      <c r="S462" s="44"/>
      <c r="T462" s="44"/>
      <c r="U462" s="44"/>
      <c r="V462" s="44"/>
      <c r="W462" s="44"/>
      <c r="X462" s="44"/>
      <c r="Y462" s="44"/>
      <c r="Z462" s="44"/>
      <c r="AA462" s="44"/>
      <c r="AB462" s="44"/>
      <c r="AC462" s="44"/>
      <c r="AD462" s="44"/>
      <c r="AP462"/>
      <c r="AQ462"/>
      <c r="AX462"/>
    </row>
    <row r="463" spans="18:50">
      <c r="R463" s="409"/>
      <c r="S463" s="44"/>
      <c r="T463" s="44"/>
      <c r="U463" s="44"/>
      <c r="V463" s="44"/>
      <c r="W463" s="44"/>
      <c r="X463" s="44"/>
      <c r="Y463" s="44"/>
      <c r="Z463" s="44"/>
      <c r="AA463" s="44"/>
      <c r="AB463" s="44"/>
      <c r="AC463" s="44"/>
      <c r="AD463" s="44"/>
      <c r="AP463"/>
      <c r="AQ463"/>
      <c r="AX463"/>
    </row>
    <row r="464" spans="18:50">
      <c r="R464" s="409"/>
      <c r="S464" s="44"/>
      <c r="T464" s="44"/>
      <c r="U464" s="44"/>
      <c r="V464" s="44"/>
      <c r="W464" s="44"/>
      <c r="X464" s="44"/>
      <c r="Y464" s="44"/>
      <c r="Z464" s="44"/>
      <c r="AA464" s="44"/>
      <c r="AB464" s="44"/>
      <c r="AC464" s="44"/>
      <c r="AD464" s="44"/>
      <c r="AP464"/>
      <c r="AQ464"/>
      <c r="AX464"/>
    </row>
    <row r="465" spans="18:50">
      <c r="R465" s="409"/>
      <c r="S465" s="44"/>
      <c r="T465" s="44"/>
      <c r="U465" s="44"/>
      <c r="V465" s="44"/>
      <c r="W465" s="44"/>
      <c r="X465" s="44"/>
      <c r="Y465" s="44"/>
      <c r="Z465" s="44"/>
      <c r="AA465" s="44"/>
      <c r="AB465" s="44"/>
      <c r="AC465" s="44"/>
      <c r="AD465" s="44"/>
      <c r="AP465"/>
      <c r="AQ465"/>
      <c r="AX465"/>
    </row>
    <row r="466" spans="18:50">
      <c r="R466" s="409"/>
      <c r="S466" s="44"/>
      <c r="T466" s="44"/>
      <c r="U466" s="44"/>
      <c r="V466" s="44"/>
      <c r="W466" s="44"/>
      <c r="X466" s="44"/>
      <c r="Y466" s="44"/>
      <c r="Z466" s="44"/>
      <c r="AA466" s="44"/>
      <c r="AB466" s="44"/>
      <c r="AC466" s="44"/>
      <c r="AD466" s="44"/>
      <c r="AP466"/>
      <c r="AQ466"/>
      <c r="AX466"/>
    </row>
    <row r="467" spans="18:50">
      <c r="R467" s="409"/>
      <c r="S467" s="44"/>
      <c r="T467" s="44"/>
      <c r="U467" s="44"/>
      <c r="V467" s="44"/>
      <c r="W467" s="44"/>
      <c r="X467" s="44"/>
      <c r="Y467" s="44"/>
      <c r="Z467" s="44"/>
      <c r="AA467" s="44"/>
      <c r="AB467" s="44"/>
      <c r="AC467" s="44"/>
      <c r="AD467" s="44"/>
      <c r="AP467"/>
      <c r="AQ467"/>
      <c r="AX467"/>
    </row>
    <row r="468" spans="18:50">
      <c r="R468" s="409"/>
      <c r="S468" s="44"/>
      <c r="T468" s="44"/>
      <c r="U468" s="44"/>
      <c r="V468" s="44"/>
      <c r="W468" s="44"/>
      <c r="X468" s="44"/>
      <c r="Y468" s="44"/>
      <c r="Z468" s="44"/>
      <c r="AA468" s="44"/>
      <c r="AB468" s="44"/>
      <c r="AC468" s="44"/>
      <c r="AD468" s="44"/>
      <c r="AP468"/>
      <c r="AQ468"/>
      <c r="AX468"/>
    </row>
    <row r="469" spans="18:50">
      <c r="R469" s="409"/>
      <c r="S469" s="44"/>
      <c r="T469" s="44"/>
      <c r="U469" s="44"/>
      <c r="V469" s="44"/>
      <c r="W469" s="44"/>
      <c r="X469" s="44"/>
      <c r="Y469" s="44"/>
      <c r="Z469" s="44"/>
      <c r="AA469" s="44"/>
      <c r="AB469" s="44"/>
      <c r="AC469" s="44"/>
      <c r="AD469" s="44"/>
      <c r="AP469"/>
      <c r="AQ469"/>
      <c r="AX469"/>
    </row>
    <row r="470" spans="18:50">
      <c r="R470" s="409"/>
      <c r="S470" s="44"/>
      <c r="T470" s="44"/>
      <c r="U470" s="44"/>
      <c r="V470" s="44"/>
      <c r="W470" s="44"/>
      <c r="X470" s="44"/>
      <c r="Y470" s="44"/>
      <c r="Z470" s="44"/>
      <c r="AA470" s="44"/>
      <c r="AB470" s="44"/>
      <c r="AC470" s="44"/>
      <c r="AD470" s="44"/>
      <c r="AP470"/>
      <c r="AQ470"/>
      <c r="AX470"/>
    </row>
    <row r="471" spans="18:50">
      <c r="R471" s="409"/>
      <c r="S471" s="44"/>
      <c r="T471" s="44"/>
      <c r="U471" s="44"/>
      <c r="V471" s="44"/>
      <c r="W471" s="44"/>
      <c r="X471" s="44"/>
      <c r="Y471" s="44"/>
      <c r="Z471" s="44"/>
      <c r="AA471" s="44"/>
      <c r="AB471" s="44"/>
      <c r="AC471" s="44"/>
      <c r="AD471" s="44"/>
      <c r="AP471"/>
      <c r="AQ471"/>
      <c r="AX471"/>
    </row>
    <row r="472" spans="18:50">
      <c r="R472" s="409"/>
      <c r="S472" s="44"/>
      <c r="T472" s="44"/>
      <c r="U472" s="44"/>
      <c r="V472" s="44"/>
      <c r="W472" s="44"/>
      <c r="X472" s="44"/>
      <c r="Y472" s="44"/>
      <c r="Z472" s="44"/>
      <c r="AA472" s="44"/>
      <c r="AB472" s="44"/>
      <c r="AC472" s="44"/>
      <c r="AD472" s="44"/>
      <c r="AP472"/>
      <c r="AQ472"/>
      <c r="AX472"/>
    </row>
    <row r="473" spans="18:50">
      <c r="R473" s="409"/>
      <c r="S473" s="44"/>
      <c r="T473" s="44"/>
      <c r="U473" s="44"/>
      <c r="V473" s="44"/>
      <c r="W473" s="44"/>
      <c r="X473" s="44"/>
      <c r="Y473" s="44"/>
      <c r="Z473" s="44"/>
      <c r="AA473" s="44"/>
      <c r="AB473" s="44"/>
      <c r="AC473" s="44"/>
      <c r="AD473" s="44"/>
      <c r="AP473"/>
      <c r="AQ473"/>
      <c r="AX473"/>
    </row>
    <row r="474" spans="18:50">
      <c r="R474" s="409"/>
      <c r="S474" s="44"/>
      <c r="T474" s="44"/>
      <c r="U474" s="44"/>
      <c r="V474" s="44"/>
      <c r="W474" s="44"/>
      <c r="X474" s="44"/>
      <c r="Y474" s="44"/>
      <c r="Z474" s="44"/>
      <c r="AA474" s="44"/>
      <c r="AB474" s="44"/>
      <c r="AC474" s="44"/>
      <c r="AD474" s="44"/>
      <c r="AP474"/>
      <c r="AQ474"/>
      <c r="AX474"/>
    </row>
    <row r="475" spans="18:50">
      <c r="R475" s="409"/>
      <c r="S475" s="44"/>
      <c r="T475" s="44"/>
      <c r="U475" s="44"/>
      <c r="V475" s="44"/>
      <c r="W475" s="44"/>
      <c r="X475" s="44"/>
      <c r="Y475" s="44"/>
      <c r="Z475" s="44"/>
      <c r="AA475" s="44"/>
      <c r="AB475" s="44"/>
      <c r="AC475" s="44"/>
      <c r="AD475" s="44"/>
      <c r="AP475"/>
      <c r="AQ475"/>
      <c r="AX475"/>
    </row>
    <row r="476" spans="18:50">
      <c r="R476" s="409"/>
      <c r="S476" s="44"/>
      <c r="T476" s="44"/>
      <c r="U476" s="44"/>
      <c r="V476" s="44"/>
      <c r="W476" s="44"/>
      <c r="X476" s="44"/>
      <c r="Y476" s="44"/>
      <c r="Z476" s="44"/>
      <c r="AA476" s="44"/>
      <c r="AB476" s="44"/>
      <c r="AC476" s="44"/>
      <c r="AD476" s="44"/>
      <c r="AP476"/>
      <c r="AQ476"/>
      <c r="AX476"/>
    </row>
    <row r="477" spans="18:50">
      <c r="R477" s="409"/>
      <c r="S477" s="44"/>
      <c r="T477" s="44"/>
      <c r="U477" s="44"/>
      <c r="V477" s="44"/>
      <c r="W477" s="44"/>
      <c r="X477" s="44"/>
      <c r="Y477" s="44"/>
      <c r="Z477" s="44"/>
      <c r="AA477" s="44"/>
      <c r="AB477" s="44"/>
      <c r="AC477" s="44"/>
      <c r="AD477" s="44"/>
      <c r="AP477"/>
      <c r="AQ477"/>
      <c r="AX477"/>
    </row>
    <row r="478" spans="18:50">
      <c r="R478" s="409"/>
      <c r="S478" s="44"/>
      <c r="T478" s="44"/>
      <c r="U478" s="44"/>
      <c r="V478" s="44"/>
      <c r="W478" s="44"/>
      <c r="X478" s="44"/>
      <c r="Y478" s="44"/>
      <c r="Z478" s="44"/>
      <c r="AA478" s="44"/>
      <c r="AB478" s="44"/>
      <c r="AC478" s="44"/>
      <c r="AD478" s="44"/>
      <c r="AP478"/>
      <c r="AQ478"/>
      <c r="AX478"/>
    </row>
    <row r="479" spans="18:50">
      <c r="R479" s="409"/>
      <c r="S479" s="44"/>
      <c r="T479" s="44"/>
      <c r="U479" s="44"/>
      <c r="V479" s="44"/>
      <c r="W479" s="44"/>
      <c r="X479" s="44"/>
      <c r="Y479" s="44"/>
      <c r="Z479" s="44"/>
      <c r="AA479" s="44"/>
      <c r="AB479" s="44"/>
      <c r="AC479" s="44"/>
      <c r="AD479" s="44"/>
      <c r="AP479"/>
      <c r="AQ479"/>
      <c r="AX479"/>
    </row>
    <row r="480" spans="18:50">
      <c r="R480" s="409"/>
      <c r="S480" s="44"/>
      <c r="T480" s="44"/>
      <c r="U480" s="44"/>
      <c r="V480" s="44"/>
      <c r="W480" s="44"/>
      <c r="X480" s="44"/>
      <c r="Y480" s="44"/>
      <c r="Z480" s="44"/>
      <c r="AA480" s="44"/>
      <c r="AB480" s="44"/>
      <c r="AC480" s="44"/>
      <c r="AD480" s="44"/>
      <c r="AP480"/>
      <c r="AQ480"/>
      <c r="AX480"/>
    </row>
    <row r="481" spans="18:50">
      <c r="R481" s="409"/>
      <c r="S481" s="44"/>
      <c r="T481" s="44"/>
      <c r="U481" s="44"/>
      <c r="V481" s="44"/>
      <c r="W481" s="44"/>
      <c r="X481" s="44"/>
      <c r="Y481" s="44"/>
      <c r="Z481" s="44"/>
      <c r="AA481" s="44"/>
      <c r="AB481" s="44"/>
      <c r="AC481" s="44"/>
      <c r="AD481" s="44"/>
      <c r="AP481"/>
      <c r="AQ481"/>
      <c r="AX481"/>
    </row>
    <row r="482" spans="18:50">
      <c r="R482" s="409"/>
      <c r="S482" s="44"/>
      <c r="T482" s="44"/>
      <c r="U482" s="44"/>
      <c r="V482" s="44"/>
      <c r="W482" s="44"/>
      <c r="X482" s="44"/>
      <c r="Y482" s="44"/>
      <c r="Z482" s="44"/>
      <c r="AA482" s="44"/>
      <c r="AB482" s="44"/>
      <c r="AC482" s="44"/>
      <c r="AD482" s="44"/>
      <c r="AP482"/>
      <c r="AQ482"/>
      <c r="AX482"/>
    </row>
    <row r="483" spans="18:50">
      <c r="R483" s="409"/>
      <c r="S483" s="44"/>
      <c r="T483" s="44"/>
      <c r="U483" s="44"/>
      <c r="V483" s="44"/>
      <c r="W483" s="44"/>
      <c r="X483" s="44"/>
      <c r="Y483" s="44"/>
      <c r="Z483" s="44"/>
      <c r="AA483" s="44"/>
      <c r="AB483" s="44"/>
      <c r="AC483" s="44"/>
      <c r="AD483" s="44"/>
      <c r="AP483"/>
      <c r="AQ483"/>
      <c r="AX483"/>
    </row>
    <row r="484" spans="18:50">
      <c r="R484" s="409"/>
      <c r="S484" s="44"/>
      <c r="T484" s="44"/>
      <c r="U484" s="44"/>
      <c r="V484" s="44"/>
      <c r="W484" s="44"/>
      <c r="X484" s="44"/>
      <c r="Y484" s="44"/>
      <c r="Z484" s="44"/>
      <c r="AA484" s="44"/>
      <c r="AB484" s="44"/>
      <c r="AC484" s="44"/>
      <c r="AD484" s="44"/>
      <c r="AP484"/>
      <c r="AQ484"/>
      <c r="AX484"/>
    </row>
    <row r="485" spans="18:50">
      <c r="R485" s="409"/>
      <c r="S485" s="44"/>
      <c r="T485" s="44"/>
      <c r="U485" s="44"/>
      <c r="V485" s="44"/>
      <c r="W485" s="44"/>
      <c r="X485" s="44"/>
      <c r="Y485" s="44"/>
      <c r="Z485" s="44"/>
      <c r="AA485" s="44"/>
      <c r="AB485" s="44"/>
      <c r="AC485" s="44"/>
      <c r="AD485" s="44"/>
      <c r="AP485"/>
      <c r="AQ485"/>
      <c r="AX485"/>
    </row>
    <row r="486" spans="18:50">
      <c r="R486" s="409"/>
      <c r="S486" s="44"/>
      <c r="T486" s="44"/>
      <c r="U486" s="44"/>
      <c r="V486" s="44"/>
      <c r="W486" s="44"/>
      <c r="X486" s="44"/>
      <c r="Y486" s="44"/>
      <c r="Z486" s="44"/>
      <c r="AA486" s="44"/>
      <c r="AB486" s="44"/>
      <c r="AC486" s="44"/>
      <c r="AD486" s="44"/>
      <c r="AP486"/>
      <c r="AQ486"/>
      <c r="AX486"/>
    </row>
    <row r="487" spans="18:50">
      <c r="R487" s="409"/>
      <c r="S487" s="44"/>
      <c r="T487" s="44"/>
      <c r="U487" s="44"/>
      <c r="V487" s="44"/>
      <c r="W487" s="44"/>
      <c r="X487" s="44"/>
      <c r="Y487" s="44"/>
      <c r="Z487" s="44"/>
      <c r="AA487" s="44"/>
      <c r="AB487" s="44"/>
      <c r="AC487" s="44"/>
      <c r="AD487" s="44"/>
      <c r="AP487"/>
      <c r="AQ487"/>
      <c r="AX487"/>
    </row>
    <row r="488" spans="18:50">
      <c r="R488" s="409"/>
      <c r="S488" s="44"/>
      <c r="T488" s="44"/>
      <c r="U488" s="44"/>
      <c r="V488" s="44"/>
      <c r="W488" s="44"/>
      <c r="X488" s="44"/>
      <c r="Y488" s="44"/>
      <c r="Z488" s="44"/>
      <c r="AA488" s="44"/>
      <c r="AB488" s="44"/>
      <c r="AC488" s="44"/>
      <c r="AD488" s="44"/>
      <c r="AP488"/>
      <c r="AQ488"/>
      <c r="AX488"/>
    </row>
    <row r="489" spans="18:50">
      <c r="R489" s="409"/>
      <c r="S489" s="44"/>
      <c r="T489" s="44"/>
      <c r="U489" s="44"/>
      <c r="V489" s="44"/>
      <c r="W489" s="44"/>
      <c r="X489" s="44"/>
      <c r="Y489" s="44"/>
      <c r="Z489" s="44"/>
      <c r="AA489" s="44"/>
      <c r="AB489" s="44"/>
      <c r="AC489" s="44"/>
      <c r="AD489" s="44"/>
      <c r="AP489"/>
      <c r="AQ489"/>
      <c r="AX489"/>
    </row>
    <row r="490" spans="18:50">
      <c r="R490" s="409"/>
      <c r="S490" s="44"/>
      <c r="T490" s="44"/>
      <c r="U490" s="44"/>
      <c r="V490" s="44"/>
      <c r="W490" s="44"/>
      <c r="X490" s="44"/>
      <c r="Y490" s="44"/>
      <c r="Z490" s="44"/>
      <c r="AA490" s="44"/>
      <c r="AB490" s="44"/>
      <c r="AC490" s="44"/>
      <c r="AD490" s="44"/>
      <c r="AP490"/>
      <c r="AQ490"/>
      <c r="AX490"/>
    </row>
    <row r="491" spans="18:50">
      <c r="R491" s="409"/>
      <c r="S491" s="44"/>
      <c r="T491" s="44"/>
      <c r="U491" s="44"/>
      <c r="V491" s="44"/>
      <c r="W491" s="44"/>
      <c r="X491" s="44"/>
      <c r="Y491" s="44"/>
      <c r="Z491" s="44"/>
      <c r="AA491" s="44"/>
      <c r="AB491" s="44"/>
      <c r="AC491" s="44"/>
      <c r="AD491" s="44"/>
      <c r="AP491"/>
      <c r="AQ491"/>
      <c r="AX491"/>
    </row>
    <row r="492" spans="18:50">
      <c r="R492" s="409"/>
      <c r="S492" s="44"/>
      <c r="T492" s="44"/>
      <c r="U492" s="44"/>
      <c r="V492" s="44"/>
      <c r="W492" s="44"/>
      <c r="X492" s="44"/>
      <c r="Y492" s="44"/>
      <c r="Z492" s="44"/>
      <c r="AA492" s="44"/>
      <c r="AB492" s="44"/>
      <c r="AC492" s="44"/>
      <c r="AD492" s="44"/>
      <c r="AP492"/>
      <c r="AQ492"/>
      <c r="AX492"/>
    </row>
    <row r="493" spans="18:50">
      <c r="R493" s="409"/>
      <c r="S493" s="44"/>
      <c r="T493" s="44"/>
      <c r="U493" s="44"/>
      <c r="V493" s="44"/>
      <c r="W493" s="44"/>
      <c r="X493" s="44"/>
      <c r="Y493" s="44"/>
      <c r="Z493" s="44"/>
      <c r="AA493" s="44"/>
      <c r="AB493" s="44"/>
      <c r="AC493" s="44"/>
      <c r="AD493" s="44"/>
      <c r="AP493"/>
      <c r="AQ493"/>
      <c r="AX493"/>
    </row>
    <row r="494" spans="18:50">
      <c r="R494" s="409"/>
      <c r="S494" s="44"/>
      <c r="T494" s="44"/>
      <c r="U494" s="44"/>
      <c r="V494" s="44"/>
      <c r="W494" s="44"/>
      <c r="X494" s="44"/>
      <c r="Y494" s="44"/>
      <c r="Z494" s="44"/>
      <c r="AA494" s="44"/>
      <c r="AB494" s="44"/>
      <c r="AC494" s="44"/>
      <c r="AD494" s="44"/>
      <c r="AP494"/>
      <c r="AQ494"/>
      <c r="AX494"/>
    </row>
    <row r="495" spans="18:50">
      <c r="R495" s="409"/>
      <c r="S495" s="44"/>
      <c r="T495" s="44"/>
      <c r="U495" s="44"/>
      <c r="V495" s="44"/>
      <c r="W495" s="44"/>
      <c r="X495" s="44"/>
      <c r="Y495" s="44"/>
      <c r="Z495" s="44"/>
      <c r="AA495" s="44"/>
      <c r="AB495" s="44"/>
      <c r="AC495" s="44"/>
      <c r="AD495" s="44"/>
      <c r="AP495"/>
      <c r="AQ495"/>
      <c r="AX495"/>
    </row>
    <row r="496" spans="18:50">
      <c r="R496" s="409"/>
      <c r="S496" s="44"/>
      <c r="T496" s="44"/>
      <c r="U496" s="44"/>
      <c r="V496" s="44"/>
      <c r="W496" s="44"/>
      <c r="X496" s="44"/>
      <c r="Y496" s="44"/>
      <c r="Z496" s="44"/>
      <c r="AA496" s="44"/>
      <c r="AB496" s="44"/>
      <c r="AC496" s="44"/>
      <c r="AD496" s="44"/>
      <c r="AP496"/>
      <c r="AQ496"/>
      <c r="AX496"/>
    </row>
    <row r="497" spans="18:50">
      <c r="R497" s="409"/>
      <c r="S497" s="44"/>
      <c r="T497" s="44"/>
      <c r="U497" s="44"/>
      <c r="V497" s="44"/>
      <c r="W497" s="44"/>
      <c r="X497" s="44"/>
      <c r="Y497" s="44"/>
      <c r="Z497" s="44"/>
      <c r="AA497" s="44"/>
      <c r="AB497" s="44"/>
      <c r="AC497" s="44"/>
      <c r="AD497" s="44"/>
      <c r="AP497"/>
      <c r="AQ497"/>
      <c r="AX497"/>
    </row>
    <row r="498" spans="18:50">
      <c r="R498" s="409"/>
      <c r="S498" s="44"/>
      <c r="T498" s="44"/>
      <c r="U498" s="44"/>
      <c r="V498" s="44"/>
      <c r="W498" s="44"/>
      <c r="X498" s="44"/>
      <c r="Y498" s="44"/>
      <c r="Z498" s="44"/>
      <c r="AA498" s="44"/>
      <c r="AB498" s="44"/>
      <c r="AC498" s="44"/>
      <c r="AD498" s="44"/>
      <c r="AP498"/>
      <c r="AQ498"/>
      <c r="AX498"/>
    </row>
    <row r="499" spans="18:50">
      <c r="R499" s="409"/>
      <c r="S499" s="44"/>
      <c r="T499" s="44"/>
      <c r="U499" s="44"/>
      <c r="V499" s="44"/>
      <c r="W499" s="44"/>
      <c r="X499" s="44"/>
      <c r="Y499" s="44"/>
      <c r="Z499" s="44"/>
      <c r="AA499" s="44"/>
      <c r="AB499" s="44"/>
      <c r="AC499" s="44"/>
      <c r="AD499" s="44"/>
      <c r="AP499"/>
      <c r="AQ499"/>
      <c r="AX499"/>
    </row>
    <row r="500" spans="18:50">
      <c r="R500" s="409"/>
      <c r="S500" s="44"/>
      <c r="T500" s="44"/>
      <c r="U500" s="44"/>
      <c r="V500" s="44"/>
      <c r="W500" s="44"/>
      <c r="X500" s="44"/>
      <c r="Y500" s="44"/>
      <c r="Z500" s="44"/>
      <c r="AA500" s="44"/>
      <c r="AB500" s="44"/>
      <c r="AC500" s="44"/>
      <c r="AD500" s="44"/>
      <c r="AP500"/>
      <c r="AQ500"/>
      <c r="AX500"/>
    </row>
    <row r="501" spans="18:50">
      <c r="R501" s="409"/>
      <c r="S501" s="44"/>
      <c r="T501" s="44"/>
      <c r="U501" s="44"/>
      <c r="V501" s="44"/>
      <c r="W501" s="44"/>
      <c r="X501" s="44"/>
      <c r="Y501" s="44"/>
      <c r="Z501" s="44"/>
      <c r="AA501" s="44"/>
      <c r="AB501" s="44"/>
      <c r="AC501" s="44"/>
      <c r="AD501" s="44"/>
      <c r="AP501"/>
      <c r="AQ501"/>
      <c r="AX501"/>
    </row>
    <row r="502" spans="18:50">
      <c r="R502" s="409"/>
      <c r="S502" s="44"/>
      <c r="T502" s="44"/>
      <c r="U502" s="44"/>
      <c r="V502" s="44"/>
      <c r="W502" s="44"/>
      <c r="X502" s="44"/>
      <c r="Y502" s="44"/>
      <c r="Z502" s="44"/>
      <c r="AA502" s="44"/>
      <c r="AB502" s="44"/>
      <c r="AC502" s="44"/>
      <c r="AD502" s="44"/>
      <c r="AP502"/>
      <c r="AQ502"/>
      <c r="AX502"/>
    </row>
    <row r="503" spans="18:50">
      <c r="R503" s="409"/>
      <c r="S503" s="44"/>
      <c r="T503" s="44"/>
      <c r="U503" s="44"/>
      <c r="V503" s="44"/>
      <c r="W503" s="44"/>
      <c r="X503" s="44"/>
      <c r="Y503" s="44"/>
      <c r="Z503" s="44"/>
      <c r="AA503" s="44"/>
      <c r="AB503" s="44"/>
      <c r="AC503" s="44"/>
      <c r="AD503" s="44"/>
      <c r="AP503"/>
      <c r="AQ503"/>
      <c r="AX503"/>
    </row>
    <row r="504" spans="18:50">
      <c r="R504" s="409"/>
      <c r="S504" s="44"/>
      <c r="T504" s="44"/>
      <c r="U504" s="44"/>
      <c r="V504" s="44"/>
      <c r="W504" s="44"/>
      <c r="X504" s="44"/>
      <c r="Y504" s="44"/>
      <c r="Z504" s="44"/>
      <c r="AA504" s="44"/>
      <c r="AB504" s="44"/>
      <c r="AC504" s="44"/>
      <c r="AD504" s="44"/>
      <c r="AP504"/>
      <c r="AQ504"/>
      <c r="AX504"/>
    </row>
    <row r="505" spans="18:50">
      <c r="R505" s="409"/>
      <c r="S505" s="44"/>
      <c r="T505" s="44"/>
      <c r="U505" s="44"/>
      <c r="V505" s="44"/>
      <c r="W505" s="44"/>
      <c r="X505" s="44"/>
      <c r="Y505" s="44"/>
      <c r="Z505" s="44"/>
      <c r="AA505" s="44"/>
      <c r="AB505" s="44"/>
      <c r="AC505" s="44"/>
      <c r="AD505" s="44"/>
      <c r="AP505"/>
      <c r="AQ505"/>
      <c r="AX505"/>
    </row>
    <row r="506" spans="18:50">
      <c r="R506" s="409"/>
      <c r="S506" s="44"/>
      <c r="T506" s="44"/>
      <c r="U506" s="44"/>
      <c r="V506" s="44"/>
      <c r="W506" s="44"/>
      <c r="X506" s="44"/>
      <c r="Y506" s="44"/>
      <c r="Z506" s="44"/>
      <c r="AA506" s="44"/>
      <c r="AB506" s="44"/>
      <c r="AC506" s="44"/>
      <c r="AD506" s="44"/>
      <c r="AP506"/>
      <c r="AQ506"/>
      <c r="AX506"/>
    </row>
    <row r="507" spans="18:50">
      <c r="R507" s="409"/>
      <c r="S507" s="44"/>
      <c r="T507" s="44"/>
      <c r="U507" s="44"/>
      <c r="V507" s="44"/>
      <c r="W507" s="44"/>
      <c r="X507" s="44"/>
      <c r="Y507" s="44"/>
      <c r="Z507" s="44"/>
      <c r="AA507" s="44"/>
      <c r="AB507" s="44"/>
      <c r="AC507" s="44"/>
      <c r="AD507" s="44"/>
      <c r="AP507"/>
      <c r="AQ507"/>
      <c r="AX507"/>
    </row>
    <row r="508" spans="18:50">
      <c r="R508" s="409"/>
      <c r="S508" s="44"/>
      <c r="T508" s="44"/>
      <c r="U508" s="44"/>
      <c r="V508" s="44"/>
      <c r="W508" s="44"/>
      <c r="X508" s="44"/>
      <c r="Y508" s="44"/>
      <c r="Z508" s="44"/>
      <c r="AA508" s="44"/>
      <c r="AB508" s="44"/>
      <c r="AC508" s="44"/>
      <c r="AD508" s="44"/>
      <c r="AP508"/>
      <c r="AQ508"/>
      <c r="AX508"/>
    </row>
    <row r="509" spans="18:50">
      <c r="R509" s="409"/>
      <c r="S509" s="44"/>
      <c r="T509" s="44"/>
      <c r="U509" s="44"/>
      <c r="V509" s="44"/>
      <c r="W509" s="44"/>
      <c r="X509" s="44"/>
      <c r="Y509" s="44"/>
      <c r="Z509" s="44"/>
      <c r="AA509" s="44"/>
      <c r="AB509" s="44"/>
      <c r="AC509" s="44"/>
      <c r="AD509" s="44"/>
      <c r="AP509"/>
      <c r="AQ509"/>
      <c r="AX509"/>
    </row>
    <row r="510" spans="18:50">
      <c r="R510" s="409"/>
      <c r="S510" s="44"/>
      <c r="T510" s="44"/>
      <c r="U510" s="44"/>
      <c r="V510" s="44"/>
      <c r="W510" s="44"/>
      <c r="X510" s="44"/>
      <c r="Y510" s="44"/>
      <c r="Z510" s="44"/>
      <c r="AA510" s="44"/>
      <c r="AB510" s="44"/>
      <c r="AC510" s="44"/>
      <c r="AD510" s="44"/>
      <c r="AP510"/>
      <c r="AQ510"/>
      <c r="AX510"/>
    </row>
    <row r="511" spans="18:50">
      <c r="R511" s="409"/>
      <c r="S511" s="44"/>
      <c r="T511" s="44"/>
      <c r="U511" s="44"/>
      <c r="V511" s="44"/>
      <c r="W511" s="44"/>
      <c r="X511" s="44"/>
      <c r="Y511" s="44"/>
      <c r="Z511" s="44"/>
      <c r="AA511" s="44"/>
      <c r="AB511" s="44"/>
      <c r="AC511" s="44"/>
      <c r="AD511" s="44"/>
      <c r="AP511"/>
      <c r="AQ511"/>
      <c r="AX511"/>
    </row>
    <row r="512" spans="18:50">
      <c r="R512" s="409"/>
      <c r="S512" s="44"/>
      <c r="T512" s="44"/>
      <c r="U512" s="44"/>
      <c r="V512" s="44"/>
      <c r="W512" s="44"/>
      <c r="X512" s="44"/>
      <c r="Y512" s="44"/>
      <c r="Z512" s="44"/>
      <c r="AA512" s="44"/>
      <c r="AB512" s="44"/>
      <c r="AC512" s="44"/>
      <c r="AD512" s="44"/>
      <c r="AP512"/>
      <c r="AQ512"/>
      <c r="AX512"/>
    </row>
    <row r="513" spans="18:50">
      <c r="R513" s="409"/>
      <c r="S513" s="44"/>
      <c r="T513" s="44"/>
      <c r="U513" s="44"/>
      <c r="V513" s="44"/>
      <c r="W513" s="44"/>
      <c r="X513" s="44"/>
      <c r="Y513" s="44"/>
      <c r="Z513" s="44"/>
      <c r="AA513" s="44"/>
      <c r="AB513" s="44"/>
      <c r="AC513" s="44"/>
      <c r="AD513" s="44"/>
      <c r="AP513"/>
      <c r="AQ513"/>
      <c r="AX513"/>
    </row>
    <row r="514" spans="18:50">
      <c r="R514" s="409"/>
      <c r="S514" s="44"/>
      <c r="T514" s="44"/>
      <c r="U514" s="44"/>
      <c r="V514" s="44"/>
      <c r="W514" s="44"/>
      <c r="X514" s="44"/>
      <c r="Y514" s="44"/>
      <c r="Z514" s="44"/>
      <c r="AA514" s="44"/>
      <c r="AB514" s="44"/>
      <c r="AC514" s="44"/>
      <c r="AD514" s="44"/>
      <c r="AP514"/>
      <c r="AQ514"/>
      <c r="AX514"/>
    </row>
    <row r="515" spans="18:50">
      <c r="R515" s="409"/>
      <c r="S515" s="44"/>
      <c r="T515" s="44"/>
      <c r="U515" s="44"/>
      <c r="V515" s="44"/>
      <c r="W515" s="44"/>
      <c r="X515" s="44"/>
      <c r="Y515" s="44"/>
      <c r="Z515" s="44"/>
      <c r="AA515" s="44"/>
      <c r="AB515" s="44"/>
      <c r="AC515" s="44"/>
      <c r="AD515" s="44"/>
      <c r="AP515"/>
      <c r="AQ515"/>
      <c r="AX515"/>
    </row>
    <row r="516" spans="18:50">
      <c r="R516" s="409"/>
      <c r="S516" s="44"/>
      <c r="T516" s="44"/>
      <c r="U516" s="44"/>
      <c r="V516" s="44"/>
      <c r="W516" s="44"/>
      <c r="X516" s="44"/>
      <c r="Y516" s="44"/>
      <c r="Z516" s="44"/>
      <c r="AA516" s="44"/>
      <c r="AB516" s="44"/>
      <c r="AC516" s="44"/>
      <c r="AD516" s="44"/>
      <c r="AP516"/>
      <c r="AQ516"/>
      <c r="AX516"/>
    </row>
    <row r="517" spans="18:50">
      <c r="R517" s="409"/>
      <c r="S517" s="44"/>
      <c r="T517" s="44"/>
      <c r="U517" s="44"/>
      <c r="V517" s="44"/>
      <c r="W517" s="44"/>
      <c r="X517" s="44"/>
      <c r="Y517" s="44"/>
      <c r="Z517" s="44"/>
      <c r="AA517" s="44"/>
      <c r="AB517" s="44"/>
      <c r="AC517" s="44"/>
      <c r="AD517" s="44"/>
      <c r="AP517"/>
      <c r="AQ517"/>
      <c r="AX517"/>
    </row>
    <row r="518" spans="18:50">
      <c r="R518" s="409"/>
      <c r="S518" s="44"/>
      <c r="T518" s="44"/>
      <c r="U518" s="44"/>
      <c r="V518" s="44"/>
      <c r="W518" s="44"/>
      <c r="X518" s="44"/>
      <c r="Y518" s="44"/>
      <c r="Z518" s="44"/>
      <c r="AA518" s="44"/>
      <c r="AB518" s="44"/>
      <c r="AC518" s="44"/>
      <c r="AD518" s="44"/>
      <c r="AP518"/>
      <c r="AQ518"/>
      <c r="AX518"/>
    </row>
    <row r="519" spans="18:50">
      <c r="R519" s="409"/>
      <c r="S519" s="44"/>
      <c r="T519" s="44"/>
      <c r="U519" s="44"/>
      <c r="V519" s="44"/>
      <c r="W519" s="44"/>
      <c r="X519" s="44"/>
      <c r="Y519" s="44"/>
      <c r="Z519" s="44"/>
      <c r="AA519" s="44"/>
      <c r="AB519" s="44"/>
      <c r="AC519" s="44"/>
      <c r="AD519" s="44"/>
      <c r="AP519"/>
      <c r="AQ519"/>
      <c r="AX519"/>
    </row>
    <row r="520" spans="18:50">
      <c r="R520" s="409"/>
      <c r="S520" s="44"/>
      <c r="T520" s="44"/>
      <c r="U520" s="44"/>
      <c r="V520" s="44"/>
      <c r="W520" s="44"/>
      <c r="X520" s="44"/>
      <c r="Y520" s="44"/>
      <c r="Z520" s="44"/>
      <c r="AA520" s="44"/>
      <c r="AB520" s="44"/>
      <c r="AC520" s="44"/>
      <c r="AD520" s="44"/>
      <c r="AP520"/>
      <c r="AQ520"/>
      <c r="AX520"/>
    </row>
    <row r="521" spans="18:50">
      <c r="R521" s="409"/>
      <c r="S521" s="44"/>
      <c r="T521" s="44"/>
      <c r="U521" s="44"/>
      <c r="V521" s="44"/>
      <c r="W521" s="44"/>
      <c r="X521" s="44"/>
      <c r="Y521" s="44"/>
      <c r="Z521" s="44"/>
      <c r="AA521" s="44"/>
      <c r="AB521" s="44"/>
      <c r="AC521" s="44"/>
      <c r="AD521" s="44"/>
      <c r="AP521"/>
      <c r="AQ521"/>
      <c r="AX521"/>
    </row>
    <row r="522" spans="18:50">
      <c r="R522" s="409"/>
      <c r="S522" s="44"/>
      <c r="T522" s="44"/>
      <c r="U522" s="44"/>
      <c r="V522" s="44"/>
      <c r="W522" s="44"/>
      <c r="X522" s="44"/>
      <c r="Y522" s="44"/>
      <c r="Z522" s="44"/>
      <c r="AA522" s="44"/>
      <c r="AB522" s="44"/>
      <c r="AC522" s="44"/>
      <c r="AD522" s="44"/>
      <c r="AP522"/>
      <c r="AQ522"/>
      <c r="AX522"/>
    </row>
    <row r="523" spans="18:50">
      <c r="R523" s="409"/>
      <c r="S523" s="44"/>
      <c r="T523" s="44"/>
      <c r="U523" s="44"/>
      <c r="V523" s="44"/>
      <c r="W523" s="44"/>
      <c r="X523" s="44"/>
      <c r="Y523" s="44"/>
      <c r="Z523" s="44"/>
      <c r="AA523" s="44"/>
      <c r="AB523" s="44"/>
      <c r="AC523" s="44"/>
      <c r="AD523" s="44"/>
      <c r="AP523"/>
      <c r="AQ523"/>
      <c r="AX523"/>
    </row>
    <row r="524" spans="18:50">
      <c r="R524" s="409"/>
      <c r="S524" s="44"/>
      <c r="T524" s="44"/>
      <c r="U524" s="44"/>
      <c r="V524" s="44"/>
      <c r="W524" s="44"/>
      <c r="X524" s="44"/>
      <c r="Y524" s="44"/>
      <c r="Z524" s="44"/>
      <c r="AA524" s="44"/>
      <c r="AB524" s="44"/>
      <c r="AC524" s="44"/>
      <c r="AD524" s="44"/>
      <c r="AP524"/>
      <c r="AQ524"/>
      <c r="AX524"/>
    </row>
    <row r="525" spans="18:50">
      <c r="R525" s="409"/>
      <c r="S525" s="44"/>
      <c r="T525" s="44"/>
      <c r="U525" s="44"/>
      <c r="V525" s="44"/>
      <c r="W525" s="44"/>
      <c r="X525" s="44"/>
      <c r="Y525" s="44"/>
      <c r="Z525" s="44"/>
      <c r="AA525" s="44"/>
      <c r="AB525" s="44"/>
      <c r="AC525" s="44"/>
      <c r="AD525" s="44"/>
      <c r="AP525"/>
      <c r="AQ525"/>
      <c r="AX525"/>
    </row>
    <row r="526" spans="18:50">
      <c r="R526" s="409"/>
      <c r="S526" s="44"/>
      <c r="T526" s="44"/>
      <c r="U526" s="44"/>
      <c r="V526" s="44"/>
      <c r="W526" s="44"/>
      <c r="X526" s="44"/>
      <c r="Y526" s="44"/>
      <c r="Z526" s="44"/>
      <c r="AA526" s="44"/>
      <c r="AB526" s="44"/>
      <c r="AC526" s="44"/>
      <c r="AD526" s="44"/>
      <c r="AP526"/>
      <c r="AQ526"/>
      <c r="AX526"/>
    </row>
    <row r="527" spans="18:50">
      <c r="R527" s="409"/>
      <c r="S527" s="44"/>
      <c r="T527" s="44"/>
      <c r="U527" s="44"/>
      <c r="V527" s="44"/>
      <c r="W527" s="44"/>
      <c r="X527" s="44"/>
      <c r="Y527" s="44"/>
      <c r="Z527" s="44"/>
      <c r="AA527" s="44"/>
      <c r="AB527" s="44"/>
      <c r="AC527" s="44"/>
      <c r="AD527" s="44"/>
      <c r="AP527"/>
      <c r="AQ527"/>
      <c r="AX527"/>
    </row>
    <row r="528" spans="18:50">
      <c r="R528" s="409"/>
      <c r="S528" s="44"/>
      <c r="T528" s="44"/>
      <c r="U528" s="44"/>
      <c r="V528" s="44"/>
      <c r="W528" s="44"/>
      <c r="X528" s="44"/>
      <c r="Y528" s="44"/>
      <c r="Z528" s="44"/>
      <c r="AA528" s="44"/>
      <c r="AB528" s="44"/>
      <c r="AC528" s="44"/>
      <c r="AD528" s="44"/>
      <c r="AP528"/>
      <c r="AQ528"/>
      <c r="AX528"/>
    </row>
    <row r="529" spans="18:50">
      <c r="R529" s="409"/>
      <c r="S529" s="44"/>
      <c r="T529" s="44"/>
      <c r="U529" s="44"/>
      <c r="V529" s="44"/>
      <c r="W529" s="44"/>
      <c r="X529" s="44"/>
      <c r="Y529" s="44"/>
      <c r="Z529" s="44"/>
      <c r="AA529" s="44"/>
      <c r="AB529" s="44"/>
      <c r="AC529" s="44"/>
      <c r="AD529" s="44"/>
      <c r="AP529"/>
      <c r="AQ529"/>
      <c r="AX529"/>
    </row>
    <row r="530" spans="18:50">
      <c r="R530" s="409"/>
      <c r="S530" s="44"/>
      <c r="T530" s="44"/>
      <c r="U530" s="44"/>
      <c r="V530" s="44"/>
      <c r="W530" s="44"/>
      <c r="X530" s="44"/>
      <c r="Y530" s="44"/>
      <c r="Z530" s="44"/>
      <c r="AA530" s="44"/>
      <c r="AB530" s="44"/>
      <c r="AC530" s="44"/>
      <c r="AD530" s="44"/>
      <c r="AP530"/>
      <c r="AQ530"/>
      <c r="AX530"/>
    </row>
    <row r="531" spans="18:50">
      <c r="R531" s="409"/>
      <c r="S531" s="44"/>
      <c r="T531" s="44"/>
      <c r="U531" s="44"/>
      <c r="V531" s="44"/>
      <c r="W531" s="44"/>
      <c r="X531" s="44"/>
      <c r="Y531" s="44"/>
      <c r="Z531" s="44"/>
      <c r="AA531" s="44"/>
      <c r="AB531" s="44"/>
      <c r="AC531" s="44"/>
      <c r="AD531" s="44"/>
      <c r="AP531"/>
      <c r="AQ531"/>
      <c r="AX531"/>
    </row>
    <row r="532" spans="18:50">
      <c r="R532" s="409"/>
      <c r="S532" s="44"/>
      <c r="T532" s="44"/>
      <c r="U532" s="44"/>
      <c r="V532" s="44"/>
      <c r="W532" s="44"/>
      <c r="X532" s="44"/>
      <c r="Y532" s="44"/>
      <c r="Z532" s="44"/>
      <c r="AA532" s="44"/>
      <c r="AB532" s="44"/>
      <c r="AC532" s="44"/>
      <c r="AD532" s="44"/>
      <c r="AP532"/>
      <c r="AQ532"/>
      <c r="AX532"/>
    </row>
    <row r="533" spans="18:50">
      <c r="R533" s="409"/>
      <c r="S533" s="44"/>
      <c r="T533" s="44"/>
      <c r="U533" s="44"/>
      <c r="V533" s="44"/>
      <c r="W533" s="44"/>
      <c r="X533" s="44"/>
      <c r="Y533" s="44"/>
      <c r="Z533" s="44"/>
      <c r="AA533" s="44"/>
      <c r="AB533" s="44"/>
      <c r="AC533" s="44"/>
      <c r="AD533" s="44"/>
      <c r="AP533"/>
      <c r="AQ533"/>
      <c r="AX533"/>
    </row>
    <row r="534" spans="18:50">
      <c r="R534" s="409"/>
      <c r="S534" s="44"/>
      <c r="T534" s="44"/>
      <c r="U534" s="44"/>
      <c r="V534" s="44"/>
      <c r="W534" s="44"/>
      <c r="X534" s="44"/>
      <c r="Y534" s="44"/>
      <c r="Z534" s="44"/>
      <c r="AA534" s="44"/>
      <c r="AB534" s="44"/>
      <c r="AC534" s="44"/>
      <c r="AD534" s="44"/>
      <c r="AP534"/>
      <c r="AQ534"/>
      <c r="AX534"/>
    </row>
    <row r="535" spans="18:50">
      <c r="R535" s="409"/>
      <c r="S535" s="44"/>
      <c r="T535" s="44"/>
      <c r="U535" s="44"/>
      <c r="V535" s="44"/>
      <c r="W535" s="44"/>
      <c r="X535" s="44"/>
      <c r="Y535" s="44"/>
      <c r="Z535" s="44"/>
      <c r="AA535" s="44"/>
      <c r="AB535" s="44"/>
      <c r="AC535" s="44"/>
      <c r="AD535" s="44"/>
      <c r="AP535"/>
      <c r="AQ535"/>
      <c r="AX535"/>
    </row>
    <row r="536" spans="18:50">
      <c r="R536" s="409"/>
      <c r="S536" s="44"/>
      <c r="T536" s="44"/>
      <c r="U536" s="44"/>
      <c r="V536" s="44"/>
      <c r="W536" s="44"/>
      <c r="X536" s="44"/>
      <c r="Y536" s="44"/>
      <c r="Z536" s="44"/>
      <c r="AA536" s="44"/>
      <c r="AB536" s="44"/>
      <c r="AC536" s="44"/>
      <c r="AD536" s="44"/>
      <c r="AP536"/>
      <c r="AQ536"/>
      <c r="AX536"/>
    </row>
    <row r="537" spans="18:50">
      <c r="R537" s="409"/>
      <c r="S537" s="44"/>
      <c r="T537" s="44"/>
      <c r="U537" s="44"/>
      <c r="V537" s="44"/>
      <c r="W537" s="44"/>
      <c r="X537" s="44"/>
      <c r="Y537" s="44"/>
      <c r="Z537" s="44"/>
      <c r="AA537" s="44"/>
      <c r="AB537" s="44"/>
      <c r="AC537" s="44"/>
      <c r="AD537" s="44"/>
      <c r="AP537"/>
      <c r="AQ537"/>
      <c r="AX537"/>
    </row>
    <row r="538" spans="18:50">
      <c r="R538" s="409"/>
      <c r="S538" s="44"/>
      <c r="T538" s="44"/>
      <c r="U538" s="44"/>
      <c r="V538" s="44"/>
      <c r="W538" s="44"/>
      <c r="X538" s="44"/>
      <c r="Y538" s="44"/>
      <c r="Z538" s="44"/>
      <c r="AA538" s="44"/>
      <c r="AB538" s="44"/>
      <c r="AC538" s="44"/>
      <c r="AD538" s="44"/>
      <c r="AP538"/>
      <c r="AQ538"/>
      <c r="AX538"/>
    </row>
    <row r="539" spans="18:50">
      <c r="R539" s="409"/>
      <c r="S539" s="44"/>
      <c r="T539" s="44"/>
      <c r="U539" s="44"/>
      <c r="V539" s="44"/>
      <c r="W539" s="44"/>
      <c r="X539" s="44"/>
      <c r="Y539" s="44"/>
      <c r="Z539" s="44"/>
      <c r="AA539" s="44"/>
      <c r="AB539" s="44"/>
      <c r="AC539" s="44"/>
      <c r="AD539" s="44"/>
      <c r="AP539"/>
      <c r="AQ539"/>
      <c r="AX539"/>
    </row>
    <row r="540" spans="18:50">
      <c r="R540" s="409"/>
      <c r="S540" s="44"/>
      <c r="T540" s="44"/>
      <c r="U540" s="44"/>
      <c r="V540" s="44"/>
      <c r="W540" s="44"/>
      <c r="X540" s="44"/>
      <c r="Y540" s="44"/>
      <c r="Z540" s="44"/>
      <c r="AA540" s="44"/>
      <c r="AB540" s="44"/>
      <c r="AC540" s="44"/>
      <c r="AD540" s="44"/>
      <c r="AP540"/>
      <c r="AQ540"/>
      <c r="AX540"/>
    </row>
    <row r="541" spans="18:50">
      <c r="R541" s="409"/>
      <c r="S541" s="44"/>
      <c r="T541" s="44"/>
      <c r="U541" s="44"/>
      <c r="V541" s="44"/>
      <c r="W541" s="44"/>
      <c r="X541" s="44"/>
      <c r="Y541" s="44"/>
      <c r="Z541" s="44"/>
      <c r="AA541" s="44"/>
      <c r="AB541" s="44"/>
      <c r="AC541" s="44"/>
      <c r="AD541" s="44"/>
      <c r="AP541"/>
      <c r="AQ541"/>
      <c r="AX541"/>
    </row>
    <row r="542" spans="18:50">
      <c r="R542" s="409"/>
      <c r="S542" s="44"/>
      <c r="T542" s="44"/>
      <c r="U542" s="44"/>
      <c r="V542" s="44"/>
      <c r="W542" s="44"/>
      <c r="X542" s="44"/>
      <c r="Y542" s="44"/>
      <c r="Z542" s="44"/>
      <c r="AA542" s="44"/>
      <c r="AB542" s="44"/>
      <c r="AC542" s="44"/>
      <c r="AD542" s="44"/>
      <c r="AP542"/>
      <c r="AQ542"/>
      <c r="AX542"/>
    </row>
    <row r="543" spans="18:50">
      <c r="R543" s="409"/>
      <c r="S543" s="44"/>
      <c r="T543" s="44"/>
      <c r="U543" s="44"/>
      <c r="V543" s="44"/>
      <c r="W543" s="44"/>
      <c r="X543" s="44"/>
      <c r="Y543" s="44"/>
      <c r="Z543" s="44"/>
      <c r="AA543" s="44"/>
      <c r="AB543" s="44"/>
      <c r="AC543" s="44"/>
      <c r="AD543" s="44"/>
      <c r="AP543"/>
      <c r="AQ543"/>
      <c r="AX543"/>
    </row>
    <row r="544" spans="18:50">
      <c r="R544" s="409"/>
      <c r="S544" s="44"/>
      <c r="T544" s="44"/>
      <c r="U544" s="44"/>
      <c r="V544" s="44"/>
      <c r="W544" s="44"/>
      <c r="X544" s="44"/>
      <c r="Y544" s="44"/>
      <c r="Z544" s="44"/>
      <c r="AA544" s="44"/>
      <c r="AB544" s="44"/>
      <c r="AC544" s="44"/>
      <c r="AD544" s="44"/>
      <c r="AP544"/>
      <c r="AQ544"/>
      <c r="AX544"/>
    </row>
    <row r="545" spans="18:50">
      <c r="R545" s="409"/>
      <c r="S545" s="44"/>
      <c r="T545" s="44"/>
      <c r="U545" s="44"/>
      <c r="V545" s="44"/>
      <c r="W545" s="44"/>
      <c r="X545" s="44"/>
      <c r="Y545" s="44"/>
      <c r="Z545" s="44"/>
      <c r="AA545" s="44"/>
      <c r="AB545" s="44"/>
      <c r="AC545" s="44"/>
      <c r="AD545" s="44"/>
      <c r="AP545"/>
      <c r="AQ545"/>
      <c r="AX545"/>
    </row>
    <row r="546" spans="18:50">
      <c r="R546" s="409"/>
      <c r="S546" s="44"/>
      <c r="T546" s="44"/>
      <c r="U546" s="44"/>
      <c r="V546" s="44"/>
      <c r="W546" s="44"/>
      <c r="X546" s="44"/>
      <c r="Y546" s="44"/>
      <c r="Z546" s="44"/>
      <c r="AA546" s="44"/>
      <c r="AB546" s="44"/>
      <c r="AC546" s="44"/>
      <c r="AD546" s="44"/>
      <c r="AP546"/>
      <c r="AQ546"/>
      <c r="AX546"/>
    </row>
    <row r="547" spans="18:50">
      <c r="R547" s="409"/>
      <c r="S547" s="44"/>
      <c r="T547" s="44"/>
      <c r="U547" s="44"/>
      <c r="V547" s="44"/>
      <c r="W547" s="44"/>
      <c r="X547" s="44"/>
      <c r="Y547" s="44"/>
      <c r="Z547" s="44"/>
      <c r="AA547" s="44"/>
      <c r="AB547" s="44"/>
      <c r="AC547" s="44"/>
      <c r="AD547" s="44"/>
      <c r="AP547"/>
      <c r="AQ547"/>
      <c r="AX547"/>
    </row>
    <row r="548" spans="18:50">
      <c r="R548" s="409"/>
      <c r="S548" s="44"/>
      <c r="T548" s="44"/>
      <c r="U548" s="44"/>
      <c r="V548" s="44"/>
      <c r="W548" s="44"/>
      <c r="X548" s="44"/>
      <c r="Y548" s="44"/>
      <c r="Z548" s="44"/>
      <c r="AA548" s="44"/>
      <c r="AB548" s="44"/>
      <c r="AC548" s="44"/>
      <c r="AD548" s="44"/>
      <c r="AP548"/>
      <c r="AQ548"/>
      <c r="AX548"/>
    </row>
    <row r="549" spans="18:50">
      <c r="R549" s="409"/>
      <c r="S549" s="44"/>
      <c r="T549" s="44"/>
      <c r="U549" s="44"/>
      <c r="V549" s="44"/>
      <c r="W549" s="44"/>
      <c r="X549" s="44"/>
      <c r="Y549" s="44"/>
      <c r="Z549" s="44"/>
      <c r="AA549" s="44"/>
      <c r="AB549" s="44"/>
      <c r="AC549" s="44"/>
      <c r="AD549" s="44"/>
      <c r="AP549"/>
      <c r="AQ549"/>
      <c r="AX549"/>
    </row>
    <row r="550" spans="18:50">
      <c r="R550" s="409"/>
      <c r="S550" s="44"/>
      <c r="T550" s="44"/>
      <c r="U550" s="44"/>
      <c r="V550" s="44"/>
      <c r="W550" s="44"/>
      <c r="X550" s="44"/>
      <c r="Y550" s="44"/>
      <c r="Z550" s="44"/>
      <c r="AA550" s="44"/>
      <c r="AB550" s="44"/>
      <c r="AC550" s="44"/>
      <c r="AD550" s="44"/>
      <c r="AP550"/>
      <c r="AQ550"/>
      <c r="AX550"/>
    </row>
    <row r="551" spans="18:50">
      <c r="R551" s="409"/>
      <c r="S551" s="44"/>
      <c r="T551" s="44"/>
      <c r="U551" s="44"/>
      <c r="V551" s="44"/>
      <c r="W551" s="44"/>
      <c r="X551" s="44"/>
      <c r="Y551" s="44"/>
      <c r="Z551" s="44"/>
      <c r="AA551" s="44"/>
      <c r="AB551" s="44"/>
      <c r="AC551" s="44"/>
      <c r="AD551" s="44"/>
      <c r="AP551"/>
      <c r="AQ551"/>
      <c r="AX551"/>
    </row>
    <row r="552" spans="18:50">
      <c r="R552" s="409"/>
      <c r="S552" s="44"/>
      <c r="T552" s="44"/>
      <c r="U552" s="44"/>
      <c r="V552" s="44"/>
      <c r="W552" s="44"/>
      <c r="X552" s="44"/>
      <c r="Y552" s="44"/>
      <c r="Z552" s="44"/>
      <c r="AA552" s="44"/>
      <c r="AB552" s="44"/>
      <c r="AC552" s="44"/>
      <c r="AD552" s="44"/>
      <c r="AP552"/>
      <c r="AQ552"/>
      <c r="AX552"/>
    </row>
    <row r="553" spans="18:50">
      <c r="R553" s="409"/>
      <c r="S553" s="44"/>
      <c r="T553" s="44"/>
      <c r="U553" s="44"/>
      <c r="V553" s="44"/>
      <c r="W553" s="44"/>
      <c r="X553" s="44"/>
      <c r="Y553" s="44"/>
      <c r="Z553" s="44"/>
      <c r="AA553" s="44"/>
      <c r="AB553" s="44"/>
      <c r="AC553" s="44"/>
      <c r="AD553" s="44"/>
      <c r="AP553"/>
      <c r="AQ553"/>
      <c r="AX553"/>
    </row>
    <row r="554" spans="18:50">
      <c r="R554" s="409"/>
      <c r="S554" s="44"/>
      <c r="T554" s="44"/>
      <c r="U554" s="44"/>
      <c r="V554" s="44"/>
      <c r="W554" s="44"/>
      <c r="X554" s="44"/>
      <c r="Y554" s="44"/>
      <c r="Z554" s="44"/>
      <c r="AA554" s="44"/>
      <c r="AB554" s="44"/>
      <c r="AC554" s="44"/>
      <c r="AD554" s="44"/>
      <c r="AP554"/>
      <c r="AQ554"/>
      <c r="AX554"/>
    </row>
    <row r="555" spans="18:50">
      <c r="R555" s="409"/>
      <c r="S555" s="44"/>
      <c r="T555" s="44"/>
      <c r="U555" s="44"/>
      <c r="V555" s="44"/>
      <c r="W555" s="44"/>
      <c r="X555" s="44"/>
      <c r="Y555" s="44"/>
      <c r="Z555" s="44"/>
      <c r="AA555" s="44"/>
      <c r="AB555" s="44"/>
      <c r="AC555" s="44"/>
      <c r="AD555" s="44"/>
      <c r="AP555"/>
      <c r="AQ555"/>
      <c r="AX555"/>
    </row>
    <row r="556" spans="18:50">
      <c r="R556" s="409"/>
      <c r="S556" s="44"/>
      <c r="T556" s="44"/>
      <c r="U556" s="44"/>
      <c r="V556" s="44"/>
      <c r="W556" s="44"/>
      <c r="X556" s="44"/>
      <c r="Y556" s="44"/>
      <c r="Z556" s="44"/>
      <c r="AA556" s="44"/>
      <c r="AB556" s="44"/>
      <c r="AC556" s="44"/>
      <c r="AD556" s="44"/>
      <c r="AP556"/>
      <c r="AQ556"/>
      <c r="AX556"/>
    </row>
    <row r="557" spans="18:50">
      <c r="R557" s="409"/>
      <c r="S557" s="44"/>
      <c r="T557" s="44"/>
      <c r="U557" s="44"/>
      <c r="V557" s="44"/>
      <c r="W557" s="44"/>
      <c r="X557" s="44"/>
      <c r="Y557" s="44"/>
      <c r="Z557" s="44"/>
      <c r="AA557" s="44"/>
      <c r="AB557" s="44"/>
      <c r="AC557" s="44"/>
      <c r="AD557" s="44"/>
      <c r="AP557"/>
      <c r="AQ557"/>
      <c r="AX557"/>
    </row>
    <row r="558" spans="18:50">
      <c r="R558" s="409"/>
      <c r="S558" s="44"/>
      <c r="T558" s="44"/>
      <c r="U558" s="44"/>
      <c r="V558" s="44"/>
      <c r="W558" s="44"/>
      <c r="X558" s="44"/>
      <c r="Y558" s="44"/>
      <c r="Z558" s="44"/>
      <c r="AA558" s="44"/>
      <c r="AB558" s="44"/>
      <c r="AC558" s="44"/>
      <c r="AD558" s="44"/>
      <c r="AP558"/>
      <c r="AQ558"/>
      <c r="AX558"/>
    </row>
    <row r="559" spans="18:50">
      <c r="R559" s="409"/>
      <c r="S559" s="44"/>
      <c r="T559" s="44"/>
      <c r="U559" s="44"/>
      <c r="V559" s="44"/>
      <c r="W559" s="44"/>
      <c r="X559" s="44"/>
      <c r="Y559" s="44"/>
      <c r="Z559" s="44"/>
      <c r="AA559" s="44"/>
      <c r="AB559" s="44"/>
      <c r="AC559" s="44"/>
      <c r="AD559" s="44"/>
      <c r="AP559"/>
      <c r="AQ559"/>
      <c r="AX559"/>
    </row>
    <row r="560" spans="18:50">
      <c r="R560" s="409"/>
      <c r="S560" s="44"/>
      <c r="T560" s="44"/>
      <c r="U560" s="44"/>
      <c r="V560" s="44"/>
      <c r="W560" s="44"/>
      <c r="X560" s="44"/>
      <c r="Y560" s="44"/>
      <c r="Z560" s="44"/>
      <c r="AA560" s="44"/>
      <c r="AB560" s="44"/>
      <c r="AC560" s="44"/>
      <c r="AD560" s="44"/>
      <c r="AP560"/>
      <c r="AQ560"/>
      <c r="AX560"/>
    </row>
    <row r="561" spans="18:50">
      <c r="R561" s="409"/>
      <c r="S561" s="44"/>
      <c r="T561" s="44"/>
      <c r="U561" s="44"/>
      <c r="V561" s="44"/>
      <c r="W561" s="44"/>
      <c r="X561" s="44"/>
      <c r="Y561" s="44"/>
      <c r="Z561" s="44"/>
      <c r="AA561" s="44"/>
      <c r="AB561" s="44"/>
      <c r="AC561" s="44"/>
      <c r="AD561" s="44"/>
      <c r="AP561"/>
      <c r="AQ561"/>
      <c r="AX561"/>
    </row>
    <row r="562" spans="18:50">
      <c r="R562" s="409"/>
      <c r="S562" s="44"/>
      <c r="T562" s="44"/>
      <c r="U562" s="44"/>
      <c r="V562" s="44"/>
      <c r="W562" s="44"/>
      <c r="X562" s="44"/>
      <c r="Y562" s="44"/>
      <c r="Z562" s="44"/>
      <c r="AA562" s="44"/>
      <c r="AB562" s="44"/>
      <c r="AC562" s="44"/>
      <c r="AD562" s="44"/>
      <c r="AP562"/>
      <c r="AQ562"/>
      <c r="AX562"/>
    </row>
    <row r="563" spans="18:50">
      <c r="R563" s="409"/>
      <c r="S563" s="44"/>
      <c r="T563" s="44"/>
      <c r="U563" s="44"/>
      <c r="V563" s="44"/>
      <c r="W563" s="44"/>
      <c r="X563" s="44"/>
      <c r="Y563" s="44"/>
      <c r="Z563" s="44"/>
      <c r="AA563" s="44"/>
      <c r="AB563" s="44"/>
      <c r="AC563" s="44"/>
      <c r="AD563" s="44"/>
      <c r="AP563"/>
      <c r="AQ563"/>
      <c r="AX563"/>
    </row>
    <row r="564" spans="18:50">
      <c r="R564" s="409"/>
      <c r="S564" s="44"/>
      <c r="T564" s="44"/>
      <c r="U564" s="44"/>
      <c r="V564" s="44"/>
      <c r="W564" s="44"/>
      <c r="X564" s="44"/>
      <c r="Y564" s="44"/>
      <c r="Z564" s="44"/>
      <c r="AA564" s="44"/>
      <c r="AB564" s="44"/>
      <c r="AC564" s="44"/>
      <c r="AD564" s="44"/>
      <c r="AP564"/>
      <c r="AQ564"/>
      <c r="AX564"/>
    </row>
    <row r="565" spans="18:50">
      <c r="R565" s="409"/>
      <c r="S565" s="44"/>
      <c r="T565" s="44"/>
      <c r="U565" s="44"/>
      <c r="V565" s="44"/>
      <c r="W565" s="44"/>
      <c r="X565" s="44"/>
      <c r="Y565" s="44"/>
      <c r="Z565" s="44"/>
      <c r="AA565" s="44"/>
      <c r="AB565" s="44"/>
      <c r="AC565" s="44"/>
      <c r="AD565" s="44"/>
      <c r="AP565"/>
      <c r="AQ565"/>
      <c r="AX565"/>
    </row>
    <row r="566" spans="18:50">
      <c r="R566" s="409"/>
      <c r="S566" s="44"/>
      <c r="T566" s="44"/>
      <c r="U566" s="44"/>
      <c r="V566" s="44"/>
      <c r="W566" s="44"/>
      <c r="X566" s="44"/>
      <c r="Y566" s="44"/>
      <c r="Z566" s="44"/>
      <c r="AA566" s="44"/>
      <c r="AB566" s="44"/>
      <c r="AC566" s="44"/>
      <c r="AD566" s="44"/>
      <c r="AP566"/>
      <c r="AQ566"/>
      <c r="AX566"/>
    </row>
    <row r="567" spans="18:50">
      <c r="R567" s="409"/>
      <c r="S567" s="44"/>
      <c r="T567" s="44"/>
      <c r="U567" s="44"/>
      <c r="V567" s="44"/>
      <c r="W567" s="44"/>
      <c r="X567" s="44"/>
      <c r="Y567" s="44"/>
      <c r="Z567" s="44"/>
      <c r="AA567" s="44"/>
      <c r="AB567" s="44"/>
      <c r="AC567" s="44"/>
      <c r="AD567" s="44"/>
      <c r="AP567"/>
      <c r="AQ567"/>
      <c r="AX567"/>
    </row>
    <row r="568" spans="18:50">
      <c r="R568" s="409"/>
      <c r="S568" s="44"/>
      <c r="T568" s="44"/>
      <c r="U568" s="44"/>
      <c r="V568" s="44"/>
      <c r="W568" s="44"/>
      <c r="X568" s="44"/>
      <c r="Y568" s="44"/>
      <c r="Z568" s="44"/>
      <c r="AA568" s="44"/>
      <c r="AB568" s="44"/>
      <c r="AC568" s="44"/>
      <c r="AD568" s="44"/>
      <c r="AP568"/>
      <c r="AQ568"/>
      <c r="AX568"/>
    </row>
    <row r="569" spans="18:50">
      <c r="R569" s="409"/>
      <c r="S569" s="44"/>
      <c r="T569" s="44"/>
      <c r="U569" s="44"/>
      <c r="V569" s="44"/>
      <c r="W569" s="44"/>
      <c r="X569" s="44"/>
      <c r="Y569" s="44"/>
      <c r="Z569" s="44"/>
      <c r="AA569" s="44"/>
      <c r="AB569" s="44"/>
      <c r="AC569" s="44"/>
      <c r="AD569" s="44"/>
      <c r="AP569"/>
      <c r="AQ569"/>
      <c r="AX569"/>
    </row>
    <row r="570" spans="18:50">
      <c r="R570" s="409"/>
      <c r="S570" s="44"/>
      <c r="T570" s="44"/>
      <c r="U570" s="44"/>
      <c r="V570" s="44"/>
      <c r="W570" s="44"/>
      <c r="X570" s="44"/>
      <c r="Y570" s="44"/>
      <c r="Z570" s="44"/>
      <c r="AA570" s="44"/>
      <c r="AB570" s="44"/>
      <c r="AC570" s="44"/>
      <c r="AD570" s="44"/>
      <c r="AP570"/>
      <c r="AQ570"/>
      <c r="AX570"/>
    </row>
    <row r="571" spans="18:50">
      <c r="R571" s="409"/>
      <c r="S571" s="44"/>
      <c r="T571" s="44"/>
      <c r="U571" s="44"/>
      <c r="V571" s="44"/>
      <c r="W571" s="44"/>
      <c r="X571" s="44"/>
      <c r="Y571" s="44"/>
      <c r="Z571" s="44"/>
      <c r="AA571" s="44"/>
      <c r="AB571" s="44"/>
      <c r="AC571" s="44"/>
      <c r="AD571" s="44"/>
      <c r="AP571"/>
      <c r="AQ571"/>
      <c r="AX571"/>
    </row>
    <row r="572" spans="18:50">
      <c r="R572" s="409"/>
      <c r="S572" s="44"/>
      <c r="T572" s="44"/>
      <c r="U572" s="44"/>
      <c r="V572" s="44"/>
      <c r="W572" s="44"/>
      <c r="X572" s="44"/>
      <c r="Y572" s="44"/>
      <c r="Z572" s="44"/>
      <c r="AA572" s="44"/>
      <c r="AB572" s="44"/>
      <c r="AC572" s="44"/>
      <c r="AD572" s="44"/>
      <c r="AP572"/>
      <c r="AQ572"/>
      <c r="AX572"/>
    </row>
    <row r="573" spans="18:50">
      <c r="R573" s="409"/>
      <c r="S573" s="44"/>
      <c r="T573" s="44"/>
      <c r="U573" s="44"/>
      <c r="V573" s="44"/>
      <c r="W573" s="44"/>
      <c r="X573" s="44"/>
      <c r="Y573" s="44"/>
      <c r="Z573" s="44"/>
      <c r="AA573" s="44"/>
      <c r="AB573" s="44"/>
      <c r="AC573" s="44"/>
      <c r="AD573" s="44"/>
      <c r="AP573"/>
      <c r="AQ573"/>
      <c r="AX573"/>
    </row>
    <row r="574" spans="18:50">
      <c r="R574" s="409"/>
      <c r="S574" s="44"/>
      <c r="T574" s="44"/>
      <c r="U574" s="44"/>
      <c r="V574" s="44"/>
      <c r="W574" s="44"/>
      <c r="X574" s="44"/>
      <c r="Y574" s="44"/>
      <c r="Z574" s="44"/>
      <c r="AA574" s="44"/>
      <c r="AB574" s="44"/>
      <c r="AC574" s="44"/>
      <c r="AD574" s="44"/>
      <c r="AP574"/>
      <c r="AQ574"/>
      <c r="AX574"/>
    </row>
    <row r="575" spans="18:50">
      <c r="R575" s="409"/>
      <c r="S575" s="44"/>
      <c r="T575" s="44"/>
      <c r="U575" s="44"/>
      <c r="V575" s="44"/>
      <c r="W575" s="44"/>
      <c r="X575" s="44"/>
      <c r="Y575" s="44"/>
      <c r="Z575" s="44"/>
      <c r="AA575" s="44"/>
      <c r="AB575" s="44"/>
      <c r="AC575" s="44"/>
      <c r="AD575" s="44"/>
      <c r="AP575"/>
      <c r="AQ575"/>
      <c r="AX575"/>
    </row>
    <row r="576" spans="18:50">
      <c r="R576" s="409"/>
      <c r="S576" s="44"/>
      <c r="T576" s="44"/>
      <c r="U576" s="44"/>
      <c r="V576" s="44"/>
      <c r="W576" s="44"/>
      <c r="X576" s="44"/>
      <c r="Y576" s="44"/>
      <c r="Z576" s="44"/>
      <c r="AA576" s="44"/>
      <c r="AB576" s="44"/>
      <c r="AC576" s="44"/>
      <c r="AD576" s="44"/>
      <c r="AP576"/>
      <c r="AQ576"/>
      <c r="AX576"/>
    </row>
    <row r="577" spans="18:50">
      <c r="R577" s="409"/>
      <c r="S577" s="44"/>
      <c r="T577" s="44"/>
      <c r="U577" s="44"/>
      <c r="V577" s="44"/>
      <c r="W577" s="44"/>
      <c r="X577" s="44"/>
      <c r="Y577" s="44"/>
      <c r="Z577" s="44"/>
      <c r="AA577" s="44"/>
      <c r="AB577" s="44"/>
      <c r="AC577" s="44"/>
      <c r="AD577" s="44"/>
      <c r="AP577"/>
      <c r="AQ577"/>
      <c r="AX577"/>
    </row>
    <row r="578" spans="18:50">
      <c r="R578" s="409"/>
      <c r="S578" s="44"/>
      <c r="T578" s="44"/>
      <c r="U578" s="44"/>
      <c r="V578" s="44"/>
      <c r="W578" s="44"/>
      <c r="X578" s="44"/>
      <c r="Y578" s="44"/>
      <c r="Z578" s="44"/>
      <c r="AA578" s="44"/>
      <c r="AB578" s="44"/>
      <c r="AC578" s="44"/>
      <c r="AD578" s="44"/>
      <c r="AP578"/>
      <c r="AQ578"/>
      <c r="AX578"/>
    </row>
    <row r="579" spans="18:50">
      <c r="R579" s="409"/>
      <c r="S579" s="44"/>
      <c r="T579" s="44"/>
      <c r="U579" s="44"/>
      <c r="V579" s="44"/>
      <c r="W579" s="44"/>
      <c r="X579" s="44"/>
      <c r="Y579" s="44"/>
      <c r="Z579" s="44"/>
      <c r="AA579" s="44"/>
      <c r="AB579" s="44"/>
      <c r="AC579" s="44"/>
      <c r="AD579" s="44"/>
      <c r="AP579"/>
      <c r="AQ579"/>
      <c r="AX579"/>
    </row>
    <row r="580" spans="18:50">
      <c r="R580" s="409"/>
      <c r="S580" s="44"/>
      <c r="T580" s="44"/>
      <c r="U580" s="44"/>
      <c r="V580" s="44"/>
      <c r="W580" s="44"/>
      <c r="X580" s="44"/>
      <c r="Y580" s="44"/>
      <c r="Z580" s="44"/>
      <c r="AA580" s="44"/>
      <c r="AB580" s="44"/>
      <c r="AC580" s="44"/>
      <c r="AD580" s="44"/>
      <c r="AP580"/>
      <c r="AQ580"/>
      <c r="AX580"/>
    </row>
    <row r="581" spans="18:50">
      <c r="R581" s="409"/>
      <c r="S581" s="44"/>
      <c r="T581" s="44"/>
      <c r="U581" s="44"/>
      <c r="V581" s="44"/>
      <c r="W581" s="44"/>
      <c r="X581" s="44"/>
      <c r="Y581" s="44"/>
      <c r="Z581" s="44"/>
      <c r="AA581" s="44"/>
      <c r="AB581" s="44"/>
      <c r="AC581" s="44"/>
      <c r="AD581" s="44"/>
      <c r="AP581"/>
      <c r="AQ581"/>
      <c r="AX581"/>
    </row>
    <row r="582" spans="18:50">
      <c r="R582" s="409"/>
      <c r="S582" s="44"/>
      <c r="T582" s="44"/>
      <c r="U582" s="44"/>
      <c r="V582" s="44"/>
      <c r="W582" s="44"/>
      <c r="X582" s="44"/>
      <c r="Y582" s="44"/>
      <c r="Z582" s="44"/>
      <c r="AA582" s="44"/>
      <c r="AB582" s="44"/>
      <c r="AC582" s="44"/>
      <c r="AD582" s="44"/>
      <c r="AP582"/>
      <c r="AQ582"/>
      <c r="AX582"/>
    </row>
    <row r="583" spans="18:50">
      <c r="R583" s="409"/>
      <c r="S583" s="44"/>
      <c r="T583" s="44"/>
      <c r="U583" s="44"/>
      <c r="V583" s="44"/>
      <c r="W583" s="44"/>
      <c r="X583" s="44"/>
      <c r="Y583" s="44"/>
      <c r="Z583" s="44"/>
      <c r="AA583" s="44"/>
      <c r="AB583" s="44"/>
      <c r="AC583" s="44"/>
      <c r="AD583" s="44"/>
      <c r="AP583"/>
      <c r="AQ583"/>
      <c r="AX583"/>
    </row>
    <row r="584" spans="18:50">
      <c r="R584" s="409"/>
      <c r="S584" s="44"/>
      <c r="T584" s="44"/>
      <c r="U584" s="44"/>
      <c r="V584" s="44"/>
      <c r="W584" s="44"/>
      <c r="X584" s="44"/>
      <c r="Y584" s="44"/>
      <c r="Z584" s="44"/>
      <c r="AA584" s="44"/>
      <c r="AB584" s="44"/>
      <c r="AC584" s="44"/>
      <c r="AD584" s="44"/>
      <c r="AP584"/>
      <c r="AQ584"/>
      <c r="AX584"/>
    </row>
    <row r="585" spans="18:50">
      <c r="R585" s="409"/>
      <c r="S585" s="44"/>
      <c r="T585" s="44"/>
      <c r="U585" s="44"/>
      <c r="V585" s="44"/>
      <c r="W585" s="44"/>
      <c r="X585" s="44"/>
      <c r="Y585" s="44"/>
      <c r="Z585" s="44"/>
      <c r="AA585" s="44"/>
      <c r="AB585" s="44"/>
      <c r="AC585" s="44"/>
      <c r="AD585" s="44"/>
      <c r="AP585"/>
      <c r="AQ585"/>
      <c r="AX585"/>
    </row>
    <row r="586" spans="18:50">
      <c r="R586" s="409"/>
      <c r="S586" s="44"/>
      <c r="T586" s="44"/>
      <c r="U586" s="44"/>
      <c r="V586" s="44"/>
      <c r="W586" s="44"/>
      <c r="X586" s="44"/>
      <c r="Y586" s="44"/>
      <c r="Z586" s="44"/>
      <c r="AA586" s="44"/>
      <c r="AB586" s="44"/>
      <c r="AC586" s="44"/>
      <c r="AD586" s="44"/>
      <c r="AP586"/>
      <c r="AQ586"/>
      <c r="AX586"/>
    </row>
    <row r="587" spans="18:50">
      <c r="R587" s="409"/>
      <c r="S587" s="44"/>
      <c r="T587" s="44"/>
      <c r="U587" s="44"/>
      <c r="V587" s="44"/>
      <c r="W587" s="44"/>
      <c r="X587" s="44"/>
      <c r="Y587" s="44"/>
      <c r="Z587" s="44"/>
      <c r="AA587" s="44"/>
      <c r="AB587" s="44"/>
      <c r="AC587" s="44"/>
      <c r="AD587" s="44"/>
      <c r="AP587"/>
      <c r="AQ587"/>
      <c r="AX587"/>
    </row>
    <row r="588" spans="18:50">
      <c r="R588" s="409"/>
      <c r="S588" s="44"/>
      <c r="T588" s="44"/>
      <c r="U588" s="44"/>
      <c r="V588" s="44"/>
      <c r="W588" s="44"/>
      <c r="X588" s="44"/>
      <c r="Y588" s="44"/>
      <c r="Z588" s="44"/>
      <c r="AA588" s="44"/>
      <c r="AB588" s="44"/>
      <c r="AC588" s="44"/>
      <c r="AD588" s="44"/>
      <c r="AP588"/>
      <c r="AQ588"/>
      <c r="AX588"/>
    </row>
    <row r="589" spans="18:50">
      <c r="R589" s="409"/>
      <c r="S589" s="44"/>
      <c r="T589" s="44"/>
      <c r="U589" s="44"/>
      <c r="V589" s="44"/>
      <c r="W589" s="44"/>
      <c r="X589" s="44"/>
      <c r="Y589" s="44"/>
      <c r="Z589" s="44"/>
      <c r="AA589" s="44"/>
      <c r="AB589" s="44"/>
      <c r="AC589" s="44"/>
      <c r="AD589" s="44"/>
      <c r="AP589"/>
      <c r="AQ589"/>
      <c r="AX589"/>
    </row>
    <row r="590" spans="18:50">
      <c r="R590" s="409"/>
      <c r="S590" s="44"/>
      <c r="T590" s="44"/>
      <c r="U590" s="44"/>
      <c r="V590" s="44"/>
      <c r="W590" s="44"/>
      <c r="X590" s="44"/>
      <c r="Y590" s="44"/>
      <c r="Z590" s="44"/>
      <c r="AA590" s="44"/>
      <c r="AB590" s="44"/>
      <c r="AC590" s="44"/>
      <c r="AD590" s="44"/>
      <c r="AP590"/>
      <c r="AQ590"/>
      <c r="AX590"/>
    </row>
    <row r="591" spans="18:50">
      <c r="R591" s="409"/>
      <c r="S591" s="44"/>
      <c r="T591" s="44"/>
      <c r="U591" s="44"/>
      <c r="V591" s="44"/>
      <c r="W591" s="44"/>
      <c r="X591" s="44"/>
      <c r="Y591" s="44"/>
      <c r="Z591" s="44"/>
      <c r="AA591" s="44"/>
      <c r="AB591" s="44"/>
      <c r="AC591" s="44"/>
      <c r="AD591" s="44"/>
      <c r="AP591"/>
      <c r="AQ591"/>
      <c r="AX591"/>
    </row>
    <row r="592" spans="18:50">
      <c r="R592" s="409"/>
      <c r="S592" s="44"/>
      <c r="T592" s="44"/>
      <c r="U592" s="44"/>
      <c r="V592" s="44"/>
      <c r="W592" s="44"/>
      <c r="X592" s="44"/>
      <c r="Y592" s="44"/>
      <c r="Z592" s="44"/>
      <c r="AA592" s="44"/>
      <c r="AB592" s="44"/>
      <c r="AC592" s="44"/>
      <c r="AD592" s="44"/>
      <c r="AP592"/>
      <c r="AQ592"/>
      <c r="AX592"/>
    </row>
    <row r="593" spans="18:50">
      <c r="R593" s="409"/>
      <c r="S593" s="44"/>
      <c r="T593" s="44"/>
      <c r="U593" s="44"/>
      <c r="V593" s="44"/>
      <c r="W593" s="44"/>
      <c r="X593" s="44"/>
      <c r="Y593" s="44"/>
      <c r="Z593" s="44"/>
      <c r="AA593" s="44"/>
      <c r="AB593" s="44"/>
      <c r="AC593" s="44"/>
      <c r="AD593" s="44"/>
      <c r="AP593"/>
      <c r="AQ593"/>
      <c r="AX593"/>
    </row>
    <row r="594" spans="18:50">
      <c r="R594" s="409"/>
      <c r="S594" s="44"/>
      <c r="T594" s="44"/>
      <c r="U594" s="44"/>
      <c r="V594" s="44"/>
      <c r="W594" s="44"/>
      <c r="X594" s="44"/>
      <c r="Y594" s="44"/>
      <c r="Z594" s="44"/>
      <c r="AA594" s="44"/>
      <c r="AB594" s="44"/>
      <c r="AC594" s="44"/>
      <c r="AD594" s="44"/>
      <c r="AP594"/>
      <c r="AQ594"/>
      <c r="AX594"/>
    </row>
    <row r="595" spans="18:50">
      <c r="R595" s="409"/>
      <c r="S595" s="44"/>
      <c r="T595" s="44"/>
      <c r="U595" s="44"/>
      <c r="V595" s="44"/>
      <c r="W595" s="44"/>
      <c r="X595" s="44"/>
      <c r="Y595" s="44"/>
      <c r="Z595" s="44"/>
      <c r="AA595" s="44"/>
      <c r="AB595" s="44"/>
      <c r="AC595" s="44"/>
      <c r="AD595" s="44"/>
      <c r="AP595"/>
      <c r="AQ595"/>
      <c r="AX595"/>
    </row>
    <row r="596" spans="18:50">
      <c r="R596" s="409"/>
      <c r="S596" s="44"/>
      <c r="T596" s="44"/>
      <c r="U596" s="44"/>
      <c r="V596" s="44"/>
      <c r="W596" s="44"/>
      <c r="X596" s="44"/>
      <c r="Y596" s="44"/>
      <c r="Z596" s="44"/>
      <c r="AA596" s="44"/>
      <c r="AB596" s="44"/>
      <c r="AC596" s="44"/>
      <c r="AD596" s="44"/>
      <c r="AP596"/>
      <c r="AQ596"/>
      <c r="AX596"/>
    </row>
    <row r="597" spans="18:50">
      <c r="R597" s="409"/>
      <c r="S597" s="44"/>
      <c r="T597" s="44"/>
      <c r="U597" s="44"/>
      <c r="V597" s="44"/>
      <c r="W597" s="44"/>
      <c r="X597" s="44"/>
      <c r="Y597" s="44"/>
      <c r="Z597" s="44"/>
      <c r="AA597" s="44"/>
      <c r="AB597" s="44"/>
      <c r="AC597" s="44"/>
      <c r="AD597" s="44"/>
      <c r="AP597"/>
      <c r="AQ597"/>
      <c r="AX597"/>
    </row>
    <row r="598" spans="18:50">
      <c r="R598" s="409"/>
      <c r="S598" s="44"/>
      <c r="T598" s="44"/>
      <c r="U598" s="44"/>
      <c r="V598" s="44"/>
      <c r="W598" s="44"/>
      <c r="X598" s="44"/>
      <c r="Y598" s="44"/>
      <c r="Z598" s="44"/>
      <c r="AA598" s="44"/>
      <c r="AB598" s="44"/>
      <c r="AC598" s="44"/>
      <c r="AD598" s="44"/>
      <c r="AP598"/>
      <c r="AQ598"/>
      <c r="AX598"/>
    </row>
    <row r="599" spans="18:50">
      <c r="R599" s="409"/>
      <c r="S599" s="44"/>
      <c r="T599" s="44"/>
      <c r="U599" s="44"/>
      <c r="V599" s="44"/>
      <c r="W599" s="44"/>
      <c r="X599" s="44"/>
      <c r="Y599" s="44"/>
      <c r="Z599" s="44"/>
      <c r="AA599" s="44"/>
      <c r="AB599" s="44"/>
      <c r="AC599" s="44"/>
      <c r="AD599" s="44"/>
      <c r="AP599"/>
      <c r="AQ599"/>
      <c r="AX599"/>
    </row>
    <row r="600" spans="18:50">
      <c r="R600" s="409"/>
      <c r="S600" s="44"/>
      <c r="T600" s="44"/>
      <c r="U600" s="44"/>
      <c r="V600" s="44"/>
      <c r="W600" s="44"/>
      <c r="X600" s="44"/>
      <c r="Y600" s="44"/>
      <c r="Z600" s="44"/>
      <c r="AA600" s="44"/>
      <c r="AB600" s="44"/>
      <c r="AC600" s="44"/>
      <c r="AD600" s="44"/>
      <c r="AP600"/>
      <c r="AQ600"/>
      <c r="AX600"/>
    </row>
    <row r="601" spans="18:50">
      <c r="R601" s="409"/>
      <c r="S601" s="44"/>
      <c r="T601" s="44"/>
      <c r="U601" s="44"/>
      <c r="V601" s="44"/>
      <c r="W601" s="44"/>
      <c r="X601" s="44"/>
      <c r="Y601" s="44"/>
      <c r="Z601" s="44"/>
      <c r="AA601" s="44"/>
      <c r="AB601" s="44"/>
      <c r="AC601" s="44"/>
      <c r="AD601" s="44"/>
      <c r="AP601"/>
      <c r="AQ601"/>
      <c r="AX601"/>
    </row>
    <row r="602" spans="18:50">
      <c r="R602" s="409"/>
      <c r="S602" s="44"/>
      <c r="T602" s="44"/>
      <c r="U602" s="44"/>
      <c r="V602" s="44"/>
      <c r="W602" s="44"/>
      <c r="X602" s="44"/>
      <c r="Y602" s="44"/>
      <c r="Z602" s="44"/>
      <c r="AA602" s="44"/>
      <c r="AB602" s="44"/>
      <c r="AC602" s="44"/>
      <c r="AD602" s="44"/>
      <c r="AP602"/>
      <c r="AQ602"/>
      <c r="AX602"/>
    </row>
    <row r="603" spans="18:50">
      <c r="R603" s="409"/>
      <c r="S603" s="44"/>
      <c r="T603" s="44"/>
      <c r="U603" s="44"/>
      <c r="V603" s="44"/>
      <c r="W603" s="44"/>
      <c r="X603" s="44"/>
      <c r="Y603" s="44"/>
      <c r="Z603" s="44"/>
      <c r="AA603" s="44"/>
      <c r="AB603" s="44"/>
      <c r="AC603" s="44"/>
      <c r="AD603" s="44"/>
      <c r="AP603"/>
      <c r="AQ603"/>
      <c r="AX603"/>
    </row>
    <row r="604" spans="18:50">
      <c r="R604" s="409"/>
      <c r="S604" s="44"/>
      <c r="T604" s="44"/>
      <c r="U604" s="44"/>
      <c r="V604" s="44"/>
      <c r="W604" s="44"/>
      <c r="X604" s="44"/>
      <c r="Y604" s="44"/>
      <c r="Z604" s="44"/>
      <c r="AA604" s="44"/>
      <c r="AB604" s="44"/>
      <c r="AC604" s="44"/>
      <c r="AD604" s="44"/>
      <c r="AP604"/>
      <c r="AQ604"/>
      <c r="AX604"/>
    </row>
    <row r="605" spans="18:50">
      <c r="R605" s="409"/>
      <c r="S605" s="44"/>
      <c r="T605" s="44"/>
      <c r="U605" s="44"/>
      <c r="V605" s="44"/>
      <c r="W605" s="44"/>
      <c r="X605" s="44"/>
      <c r="Y605" s="44"/>
      <c r="Z605" s="44"/>
      <c r="AA605" s="44"/>
      <c r="AB605" s="44"/>
      <c r="AC605" s="44"/>
      <c r="AD605" s="44"/>
      <c r="AP605"/>
      <c r="AQ605"/>
      <c r="AX605"/>
    </row>
    <row r="606" spans="18:50">
      <c r="R606" s="409"/>
      <c r="S606" s="44"/>
      <c r="T606" s="44"/>
      <c r="U606" s="44"/>
      <c r="V606" s="44"/>
      <c r="W606" s="44"/>
      <c r="X606" s="44"/>
      <c r="Y606" s="44"/>
      <c r="Z606" s="44"/>
      <c r="AA606" s="44"/>
      <c r="AB606" s="44"/>
      <c r="AC606" s="44"/>
      <c r="AD606" s="44"/>
      <c r="AP606"/>
      <c r="AQ606"/>
      <c r="AX606"/>
    </row>
    <row r="607" spans="18:50">
      <c r="R607" s="409"/>
      <c r="S607" s="44"/>
      <c r="T607" s="44"/>
      <c r="U607" s="44"/>
      <c r="V607" s="44"/>
      <c r="W607" s="44"/>
      <c r="X607" s="44"/>
      <c r="Y607" s="44"/>
      <c r="Z607" s="44"/>
      <c r="AA607" s="44"/>
      <c r="AB607" s="44"/>
      <c r="AC607" s="44"/>
      <c r="AD607" s="44"/>
      <c r="AP607"/>
      <c r="AQ607"/>
      <c r="AX607"/>
    </row>
    <row r="608" spans="18:50">
      <c r="R608" s="409"/>
      <c r="S608" s="44"/>
      <c r="T608" s="44"/>
      <c r="U608" s="44"/>
      <c r="V608" s="44"/>
      <c r="W608" s="44"/>
      <c r="X608" s="44"/>
      <c r="Y608" s="44"/>
      <c r="Z608" s="44"/>
      <c r="AA608" s="44"/>
      <c r="AB608" s="44"/>
      <c r="AC608" s="44"/>
      <c r="AD608" s="44"/>
      <c r="AP608"/>
      <c r="AQ608"/>
      <c r="AX608"/>
    </row>
    <row r="609" spans="18:50">
      <c r="R609" s="409"/>
      <c r="S609" s="44"/>
      <c r="T609" s="44"/>
      <c r="U609" s="44"/>
      <c r="V609" s="44"/>
      <c r="W609" s="44"/>
      <c r="X609" s="44"/>
      <c r="Y609" s="44"/>
      <c r="Z609" s="44"/>
      <c r="AA609" s="44"/>
      <c r="AB609" s="44"/>
      <c r="AC609" s="44"/>
      <c r="AD609" s="44"/>
      <c r="AP609"/>
      <c r="AQ609"/>
      <c r="AX609"/>
    </row>
    <row r="610" spans="18:50">
      <c r="R610" s="409"/>
      <c r="S610" s="44"/>
      <c r="T610" s="44"/>
      <c r="U610" s="44"/>
      <c r="V610" s="44"/>
      <c r="W610" s="44"/>
      <c r="X610" s="44"/>
      <c r="Y610" s="44"/>
      <c r="Z610" s="44"/>
      <c r="AA610" s="44"/>
      <c r="AB610" s="44"/>
      <c r="AC610" s="44"/>
      <c r="AD610" s="44"/>
      <c r="AP610"/>
      <c r="AQ610"/>
      <c r="AX610"/>
    </row>
    <row r="611" spans="18:50">
      <c r="R611" s="409"/>
      <c r="S611" s="44"/>
      <c r="T611" s="44"/>
      <c r="U611" s="44"/>
      <c r="V611" s="44"/>
      <c r="W611" s="44"/>
      <c r="X611" s="44"/>
      <c r="Y611" s="44"/>
      <c r="Z611" s="44"/>
      <c r="AA611" s="44"/>
      <c r="AB611" s="44"/>
      <c r="AC611" s="44"/>
      <c r="AD611" s="44"/>
      <c r="AP611"/>
      <c r="AQ611"/>
      <c r="AX611"/>
    </row>
    <row r="612" spans="18:50">
      <c r="R612" s="409"/>
      <c r="S612" s="44"/>
      <c r="T612" s="44"/>
      <c r="U612" s="44"/>
      <c r="V612" s="44"/>
      <c r="W612" s="44"/>
      <c r="X612" s="44"/>
      <c r="Y612" s="44"/>
      <c r="Z612" s="44"/>
      <c r="AA612" s="44"/>
      <c r="AB612" s="44"/>
      <c r="AC612" s="44"/>
      <c r="AD612" s="44"/>
      <c r="AP612"/>
      <c r="AQ612"/>
      <c r="AX612"/>
    </row>
    <row r="613" spans="18:50">
      <c r="R613" s="409"/>
      <c r="S613" s="44"/>
      <c r="T613" s="44"/>
      <c r="U613" s="44"/>
      <c r="V613" s="44"/>
      <c r="W613" s="44"/>
      <c r="X613" s="44"/>
      <c r="Y613" s="44"/>
      <c r="Z613" s="44"/>
      <c r="AA613" s="44"/>
      <c r="AB613" s="44"/>
      <c r="AC613" s="44"/>
      <c r="AD613" s="44"/>
      <c r="AP613"/>
      <c r="AQ613"/>
      <c r="AX613"/>
    </row>
    <row r="614" spans="18:50">
      <c r="R614" s="409"/>
      <c r="S614" s="44"/>
      <c r="T614" s="44"/>
      <c r="U614" s="44"/>
      <c r="V614" s="44"/>
      <c r="W614" s="44"/>
      <c r="X614" s="44"/>
      <c r="Y614" s="44"/>
      <c r="Z614" s="44"/>
      <c r="AA614" s="44"/>
      <c r="AB614" s="44"/>
      <c r="AC614" s="44"/>
      <c r="AD614" s="44"/>
      <c r="AP614"/>
      <c r="AQ614"/>
      <c r="AX614"/>
    </row>
    <row r="615" spans="18:50">
      <c r="R615" s="409"/>
      <c r="S615" s="44"/>
      <c r="T615" s="44"/>
      <c r="U615" s="44"/>
      <c r="V615" s="44"/>
      <c r="W615" s="44"/>
      <c r="X615" s="44"/>
      <c r="Y615" s="44"/>
      <c r="Z615" s="44"/>
      <c r="AA615" s="44"/>
      <c r="AB615" s="44"/>
      <c r="AC615" s="44"/>
      <c r="AD615" s="44"/>
      <c r="AP615"/>
      <c r="AQ615"/>
      <c r="AX615"/>
    </row>
    <row r="616" spans="18:50">
      <c r="R616" s="409"/>
      <c r="S616" s="44"/>
      <c r="T616" s="44"/>
      <c r="U616" s="44"/>
      <c r="V616" s="44"/>
      <c r="W616" s="44"/>
      <c r="X616" s="44"/>
      <c r="Y616" s="44"/>
      <c r="Z616" s="44"/>
      <c r="AA616" s="44"/>
      <c r="AB616" s="44"/>
      <c r="AC616" s="44"/>
      <c r="AD616" s="44"/>
      <c r="AP616"/>
      <c r="AQ616"/>
      <c r="AX616"/>
    </row>
    <row r="617" spans="18:50">
      <c r="R617" s="409"/>
      <c r="S617" s="44"/>
      <c r="T617" s="44"/>
      <c r="U617" s="44"/>
      <c r="V617" s="44"/>
      <c r="W617" s="44"/>
      <c r="X617" s="44"/>
      <c r="Y617" s="44"/>
      <c r="Z617" s="44"/>
      <c r="AA617" s="44"/>
      <c r="AB617" s="44"/>
      <c r="AC617" s="44"/>
      <c r="AD617" s="44"/>
      <c r="AP617"/>
      <c r="AQ617"/>
      <c r="AX617"/>
    </row>
    <row r="618" spans="18:50">
      <c r="R618" s="409"/>
      <c r="S618" s="44"/>
      <c r="T618" s="44"/>
      <c r="U618" s="44"/>
      <c r="V618" s="44"/>
      <c r="W618" s="44"/>
      <c r="X618" s="44"/>
      <c r="Y618" s="44"/>
      <c r="Z618" s="44"/>
      <c r="AA618" s="44"/>
      <c r="AB618" s="44"/>
      <c r="AC618" s="44"/>
      <c r="AD618" s="44"/>
      <c r="AP618"/>
      <c r="AQ618"/>
      <c r="AX618"/>
    </row>
    <row r="619" spans="18:50">
      <c r="R619" s="409"/>
      <c r="S619" s="44"/>
      <c r="T619" s="44"/>
      <c r="U619" s="44"/>
      <c r="V619" s="44"/>
      <c r="W619" s="44"/>
      <c r="X619" s="44"/>
      <c r="Y619" s="44"/>
      <c r="Z619" s="44"/>
      <c r="AA619" s="44"/>
      <c r="AB619" s="44"/>
      <c r="AC619" s="44"/>
      <c r="AD619" s="44"/>
      <c r="AP619"/>
      <c r="AQ619"/>
      <c r="AX619"/>
    </row>
    <row r="620" spans="18:50">
      <c r="R620" s="409"/>
      <c r="S620" s="44"/>
      <c r="T620" s="44"/>
      <c r="U620" s="44"/>
      <c r="V620" s="44"/>
      <c r="W620" s="44"/>
      <c r="X620" s="44"/>
      <c r="Y620" s="44"/>
      <c r="Z620" s="44"/>
      <c r="AA620" s="44"/>
      <c r="AB620" s="44"/>
      <c r="AC620" s="44"/>
      <c r="AD620" s="44"/>
      <c r="AP620"/>
      <c r="AQ620"/>
      <c r="AX620"/>
    </row>
    <row r="621" spans="18:50">
      <c r="R621" s="409"/>
      <c r="S621" s="44"/>
      <c r="T621" s="44"/>
      <c r="U621" s="44"/>
      <c r="V621" s="44"/>
      <c r="W621" s="44"/>
      <c r="X621" s="44"/>
      <c r="Y621" s="44"/>
      <c r="Z621" s="44"/>
      <c r="AA621" s="44"/>
      <c r="AB621" s="44"/>
      <c r="AC621" s="44"/>
      <c r="AD621" s="44"/>
      <c r="AP621"/>
      <c r="AQ621"/>
      <c r="AX621"/>
    </row>
    <row r="622" spans="18:50">
      <c r="R622" s="409"/>
      <c r="S622" s="44"/>
      <c r="T622" s="44"/>
      <c r="U622" s="44"/>
      <c r="V622" s="44"/>
      <c r="W622" s="44"/>
      <c r="X622" s="44"/>
      <c r="Y622" s="44"/>
      <c r="Z622" s="44"/>
      <c r="AA622" s="44"/>
      <c r="AB622" s="44"/>
      <c r="AC622" s="44"/>
      <c r="AD622" s="44"/>
      <c r="AP622"/>
      <c r="AQ622"/>
      <c r="AX622"/>
    </row>
    <row r="623" spans="18:50">
      <c r="R623" s="409"/>
      <c r="S623" s="44"/>
      <c r="T623" s="44"/>
      <c r="U623" s="44"/>
      <c r="V623" s="44"/>
      <c r="W623" s="44"/>
      <c r="X623" s="44"/>
      <c r="Y623" s="44"/>
      <c r="Z623" s="44"/>
      <c r="AA623" s="44"/>
      <c r="AB623" s="44"/>
      <c r="AC623" s="44"/>
      <c r="AD623" s="44"/>
      <c r="AP623"/>
      <c r="AQ623"/>
      <c r="AX623"/>
    </row>
    <row r="624" spans="18:50">
      <c r="R624" s="409"/>
      <c r="S624" s="44"/>
      <c r="T624" s="44"/>
      <c r="U624" s="44"/>
      <c r="V624" s="44"/>
      <c r="W624" s="44"/>
      <c r="X624" s="44"/>
      <c r="Y624" s="44"/>
      <c r="Z624" s="44"/>
      <c r="AA624" s="44"/>
      <c r="AB624" s="44"/>
      <c r="AC624" s="44"/>
      <c r="AD624" s="44"/>
      <c r="AP624"/>
      <c r="AQ624"/>
      <c r="AX624"/>
    </row>
    <row r="625" spans="18:50">
      <c r="R625" s="409"/>
      <c r="S625" s="44"/>
      <c r="T625" s="44"/>
      <c r="U625" s="44"/>
      <c r="V625" s="44"/>
      <c r="W625" s="44"/>
      <c r="X625" s="44"/>
      <c r="Y625" s="44"/>
      <c r="Z625" s="44"/>
      <c r="AA625" s="44"/>
      <c r="AB625" s="44"/>
      <c r="AC625" s="44"/>
      <c r="AD625" s="44"/>
      <c r="AP625"/>
      <c r="AQ625"/>
      <c r="AX625"/>
    </row>
    <row r="626" spans="18:50">
      <c r="R626" s="409"/>
      <c r="S626" s="44"/>
      <c r="T626" s="44"/>
      <c r="U626" s="44"/>
      <c r="V626" s="44"/>
      <c r="W626" s="44"/>
      <c r="X626" s="44"/>
      <c r="Y626" s="44"/>
      <c r="Z626" s="44"/>
      <c r="AA626" s="44"/>
      <c r="AB626" s="44"/>
      <c r="AC626" s="44"/>
      <c r="AD626" s="44"/>
      <c r="AP626"/>
      <c r="AQ626"/>
      <c r="AX626"/>
    </row>
    <row r="627" spans="18:50">
      <c r="R627" s="409"/>
      <c r="S627" s="44"/>
      <c r="T627" s="44"/>
      <c r="U627" s="44"/>
      <c r="V627" s="44"/>
      <c r="W627" s="44"/>
      <c r="X627" s="44"/>
      <c r="Y627" s="44"/>
      <c r="Z627" s="44"/>
      <c r="AA627" s="44"/>
      <c r="AB627" s="44"/>
      <c r="AC627" s="44"/>
      <c r="AD627" s="44"/>
      <c r="AP627"/>
      <c r="AQ627"/>
      <c r="AX627"/>
    </row>
    <row r="628" spans="18:50">
      <c r="R628" s="409"/>
      <c r="S628" s="44"/>
      <c r="T628" s="44"/>
      <c r="U628" s="44"/>
      <c r="V628" s="44"/>
      <c r="W628" s="44"/>
      <c r="X628" s="44"/>
      <c r="Y628" s="44"/>
      <c r="Z628" s="44"/>
      <c r="AA628" s="44"/>
      <c r="AB628" s="44"/>
      <c r="AC628" s="44"/>
      <c r="AD628" s="44"/>
      <c r="AP628"/>
      <c r="AQ628"/>
      <c r="AX628"/>
    </row>
    <row r="629" spans="18:50">
      <c r="R629" s="409"/>
      <c r="S629" s="44"/>
      <c r="T629" s="44"/>
      <c r="U629" s="44"/>
      <c r="V629" s="44"/>
      <c r="W629" s="44"/>
      <c r="X629" s="44"/>
      <c r="Y629" s="44"/>
      <c r="Z629" s="44"/>
      <c r="AA629" s="44"/>
      <c r="AB629" s="44"/>
      <c r="AC629" s="44"/>
      <c r="AD629" s="44"/>
      <c r="AP629"/>
      <c r="AQ629"/>
      <c r="AX629"/>
    </row>
    <row r="630" spans="18:50">
      <c r="R630" s="409"/>
      <c r="S630" s="44"/>
      <c r="T630" s="44"/>
      <c r="U630" s="44"/>
      <c r="V630" s="44"/>
      <c r="W630" s="44"/>
      <c r="X630" s="44"/>
      <c r="Y630" s="44"/>
      <c r="Z630" s="44"/>
      <c r="AA630" s="44"/>
      <c r="AB630" s="44"/>
      <c r="AC630" s="44"/>
      <c r="AD630" s="44"/>
      <c r="AP630"/>
      <c r="AQ630"/>
      <c r="AX630"/>
    </row>
    <row r="631" spans="18:50">
      <c r="R631" s="409"/>
      <c r="S631" s="44"/>
      <c r="T631" s="44"/>
      <c r="U631" s="44"/>
      <c r="V631" s="44"/>
      <c r="W631" s="44"/>
      <c r="X631" s="44"/>
      <c r="Y631" s="44"/>
      <c r="Z631" s="44"/>
      <c r="AA631" s="44"/>
      <c r="AB631" s="44"/>
      <c r="AC631" s="44"/>
      <c r="AD631" s="44"/>
      <c r="AP631"/>
      <c r="AQ631"/>
      <c r="AX631"/>
    </row>
    <row r="632" spans="18:50">
      <c r="R632" s="409"/>
      <c r="S632" s="44"/>
      <c r="T632" s="44"/>
      <c r="U632" s="44"/>
      <c r="V632" s="44"/>
      <c r="W632" s="44"/>
      <c r="X632" s="44"/>
      <c r="Y632" s="44"/>
      <c r="Z632" s="44"/>
      <c r="AA632" s="44"/>
      <c r="AB632" s="44"/>
      <c r="AC632" s="44"/>
      <c r="AD632" s="44"/>
      <c r="AP632"/>
      <c r="AQ632"/>
      <c r="AX632"/>
    </row>
    <row r="633" spans="18:50">
      <c r="R633" s="409"/>
      <c r="S633" s="44"/>
      <c r="T633" s="44"/>
      <c r="U633" s="44"/>
      <c r="V633" s="44"/>
      <c r="W633" s="44"/>
      <c r="X633" s="44"/>
      <c r="Y633" s="44"/>
      <c r="Z633" s="44"/>
      <c r="AA633" s="44"/>
      <c r="AB633" s="44"/>
      <c r="AC633" s="44"/>
      <c r="AD633" s="44"/>
      <c r="AP633"/>
      <c r="AQ633"/>
      <c r="AX633"/>
    </row>
    <row r="634" spans="18:50">
      <c r="R634" s="409"/>
      <c r="S634" s="44"/>
      <c r="T634" s="44"/>
      <c r="U634" s="44"/>
      <c r="V634" s="44"/>
      <c r="W634" s="44"/>
      <c r="X634" s="44"/>
      <c r="Y634" s="44"/>
      <c r="Z634" s="44"/>
      <c r="AA634" s="44"/>
      <c r="AB634" s="44"/>
      <c r="AC634" s="44"/>
      <c r="AD634" s="44"/>
      <c r="AP634"/>
      <c r="AQ634"/>
      <c r="AX634"/>
    </row>
    <row r="635" spans="18:50">
      <c r="R635" s="409"/>
      <c r="S635" s="44"/>
      <c r="T635" s="44"/>
      <c r="U635" s="44"/>
      <c r="V635" s="44"/>
      <c r="W635" s="44"/>
      <c r="X635" s="44"/>
      <c r="Y635" s="44"/>
      <c r="Z635" s="44"/>
      <c r="AA635" s="44"/>
      <c r="AB635" s="44"/>
      <c r="AC635" s="44"/>
      <c r="AD635" s="44"/>
      <c r="AP635"/>
      <c r="AQ635"/>
      <c r="AX635"/>
    </row>
    <row r="636" spans="18:50">
      <c r="R636" s="409"/>
      <c r="S636" s="44"/>
      <c r="T636" s="44"/>
      <c r="U636" s="44"/>
      <c r="V636" s="44"/>
      <c r="W636" s="44"/>
      <c r="X636" s="44"/>
      <c r="Y636" s="44"/>
      <c r="Z636" s="44"/>
      <c r="AA636" s="44"/>
      <c r="AB636" s="44"/>
      <c r="AC636" s="44"/>
      <c r="AD636" s="44"/>
      <c r="AP636"/>
      <c r="AQ636"/>
      <c r="AX636"/>
    </row>
    <row r="637" spans="18:50">
      <c r="R637" s="409"/>
      <c r="S637" s="44"/>
      <c r="T637" s="44"/>
      <c r="U637" s="44"/>
      <c r="V637" s="44"/>
      <c r="W637" s="44"/>
      <c r="X637" s="44"/>
      <c r="Y637" s="44"/>
      <c r="Z637" s="44"/>
      <c r="AA637" s="44"/>
      <c r="AB637" s="44"/>
      <c r="AC637" s="44"/>
      <c r="AD637" s="44"/>
      <c r="AP637"/>
      <c r="AQ637"/>
      <c r="AX637"/>
    </row>
    <row r="638" spans="18:50">
      <c r="R638" s="409"/>
      <c r="S638" s="44"/>
      <c r="T638" s="44"/>
      <c r="U638" s="44"/>
      <c r="V638" s="44"/>
      <c r="W638" s="44"/>
      <c r="X638" s="44"/>
      <c r="Y638" s="44"/>
      <c r="Z638" s="44"/>
      <c r="AA638" s="44"/>
      <c r="AB638" s="44"/>
      <c r="AC638" s="44"/>
      <c r="AD638" s="44"/>
      <c r="AP638"/>
      <c r="AQ638"/>
      <c r="AX638"/>
    </row>
    <row r="639" spans="18:50">
      <c r="R639" s="409"/>
      <c r="S639" s="44"/>
      <c r="T639" s="44"/>
      <c r="U639" s="44"/>
      <c r="V639" s="44"/>
      <c r="W639" s="44"/>
      <c r="X639" s="44"/>
      <c r="Y639" s="44"/>
      <c r="Z639" s="44"/>
      <c r="AA639" s="44"/>
      <c r="AB639" s="44"/>
      <c r="AC639" s="44"/>
      <c r="AD639" s="44"/>
      <c r="AP639"/>
      <c r="AQ639"/>
      <c r="AX639"/>
    </row>
    <row r="640" spans="18:50">
      <c r="R640" s="409"/>
      <c r="S640" s="44"/>
      <c r="T640" s="44"/>
      <c r="U640" s="44"/>
      <c r="V640" s="44"/>
      <c r="W640" s="44"/>
      <c r="X640" s="44"/>
      <c r="Y640" s="44"/>
      <c r="Z640" s="44"/>
      <c r="AA640" s="44"/>
      <c r="AB640" s="44"/>
      <c r="AC640" s="44"/>
      <c r="AD640" s="44"/>
      <c r="AP640"/>
      <c r="AQ640"/>
      <c r="AX640"/>
    </row>
    <row r="641" spans="18:50">
      <c r="R641" s="409"/>
      <c r="S641" s="44"/>
      <c r="T641" s="44"/>
      <c r="U641" s="44"/>
      <c r="V641" s="44"/>
      <c r="W641" s="44"/>
      <c r="X641" s="44"/>
      <c r="Y641" s="44"/>
      <c r="Z641" s="44"/>
      <c r="AA641" s="44"/>
      <c r="AB641" s="44"/>
      <c r="AC641" s="44"/>
      <c r="AD641" s="44"/>
      <c r="AP641"/>
      <c r="AQ641"/>
      <c r="AX641"/>
    </row>
    <row r="642" spans="18:50">
      <c r="R642" s="409"/>
      <c r="S642" s="44"/>
      <c r="T642" s="44"/>
      <c r="U642" s="44"/>
      <c r="V642" s="44"/>
      <c r="W642" s="44"/>
      <c r="X642" s="44"/>
      <c r="Y642" s="44"/>
      <c r="Z642" s="44"/>
      <c r="AA642" s="44"/>
      <c r="AB642" s="44"/>
      <c r="AC642" s="44"/>
      <c r="AD642" s="44"/>
      <c r="AP642"/>
      <c r="AQ642"/>
      <c r="AX642"/>
    </row>
    <row r="643" spans="18:50">
      <c r="R643" s="409"/>
      <c r="S643" s="44"/>
      <c r="T643" s="44"/>
      <c r="U643" s="44"/>
      <c r="V643" s="44"/>
      <c r="W643" s="44"/>
      <c r="X643" s="44"/>
      <c r="Y643" s="44"/>
      <c r="Z643" s="44"/>
      <c r="AA643" s="44"/>
      <c r="AB643" s="44"/>
      <c r="AC643" s="44"/>
      <c r="AD643" s="44"/>
      <c r="AP643"/>
      <c r="AQ643"/>
      <c r="AX643"/>
    </row>
    <row r="644" spans="18:50">
      <c r="R644" s="409"/>
      <c r="S644" s="44"/>
      <c r="T644" s="44"/>
      <c r="U644" s="44"/>
      <c r="V644" s="44"/>
      <c r="W644" s="44"/>
      <c r="X644" s="44"/>
      <c r="Y644" s="44"/>
      <c r="Z644" s="44"/>
      <c r="AA644" s="44"/>
      <c r="AB644" s="44"/>
      <c r="AC644" s="44"/>
      <c r="AD644" s="44"/>
      <c r="AP644"/>
      <c r="AQ644"/>
      <c r="AX644"/>
    </row>
    <row r="645" spans="18:50">
      <c r="R645" s="409"/>
      <c r="S645" s="44"/>
      <c r="T645" s="44"/>
      <c r="U645" s="44"/>
      <c r="V645" s="44"/>
      <c r="W645" s="44"/>
      <c r="X645" s="44"/>
      <c r="Y645" s="44"/>
      <c r="Z645" s="44"/>
      <c r="AA645" s="44"/>
      <c r="AB645" s="44"/>
      <c r="AC645" s="44"/>
      <c r="AD645" s="44"/>
      <c r="AP645"/>
      <c r="AQ645"/>
      <c r="AX645"/>
    </row>
    <row r="646" spans="18:50">
      <c r="R646" s="409"/>
      <c r="S646" s="44"/>
      <c r="T646" s="44"/>
      <c r="U646" s="44"/>
      <c r="V646" s="44"/>
      <c r="W646" s="44"/>
      <c r="X646" s="44"/>
      <c r="Y646" s="44"/>
      <c r="Z646" s="44"/>
      <c r="AA646" s="44"/>
      <c r="AB646" s="44"/>
      <c r="AC646" s="44"/>
      <c r="AD646" s="44"/>
      <c r="AP646"/>
      <c r="AQ646"/>
      <c r="AX646"/>
    </row>
    <row r="647" spans="18:50">
      <c r="R647" s="409"/>
      <c r="S647" s="44"/>
      <c r="T647" s="44"/>
      <c r="U647" s="44"/>
      <c r="V647" s="44"/>
      <c r="W647" s="44"/>
      <c r="X647" s="44"/>
      <c r="Y647" s="44"/>
      <c r="Z647" s="44"/>
      <c r="AA647" s="44"/>
      <c r="AB647" s="44"/>
      <c r="AC647" s="44"/>
      <c r="AD647" s="44"/>
      <c r="AP647"/>
      <c r="AQ647"/>
      <c r="AX647"/>
    </row>
    <row r="648" spans="18:50">
      <c r="R648" s="409"/>
      <c r="S648" s="44"/>
      <c r="T648" s="44"/>
      <c r="U648" s="44"/>
      <c r="V648" s="44"/>
      <c r="W648" s="44"/>
      <c r="X648" s="44"/>
      <c r="Y648" s="44"/>
      <c r="Z648" s="44"/>
      <c r="AA648" s="44"/>
      <c r="AB648" s="44"/>
      <c r="AC648" s="44"/>
      <c r="AD648" s="44"/>
      <c r="AP648"/>
      <c r="AQ648"/>
      <c r="AX648"/>
    </row>
    <row r="649" spans="18:50">
      <c r="R649" s="409"/>
      <c r="S649" s="44"/>
      <c r="T649" s="44"/>
      <c r="U649" s="44"/>
      <c r="V649" s="44"/>
      <c r="W649" s="44"/>
      <c r="X649" s="44"/>
      <c r="Y649" s="44"/>
      <c r="Z649" s="44"/>
      <c r="AA649" s="44"/>
      <c r="AB649" s="44"/>
      <c r="AC649" s="44"/>
      <c r="AD649" s="44"/>
      <c r="AP649"/>
      <c r="AQ649"/>
      <c r="AX649"/>
    </row>
    <row r="650" spans="18:50">
      <c r="R650" s="409"/>
      <c r="S650" s="44"/>
      <c r="T650" s="44"/>
      <c r="U650" s="44"/>
      <c r="V650" s="44"/>
      <c r="W650" s="44"/>
      <c r="X650" s="44"/>
      <c r="Y650" s="44"/>
      <c r="Z650" s="44"/>
      <c r="AA650" s="44"/>
      <c r="AB650" s="44"/>
      <c r="AC650" s="44"/>
      <c r="AD650" s="44"/>
      <c r="AP650"/>
      <c r="AQ650"/>
      <c r="AX650"/>
    </row>
    <row r="651" spans="18:50">
      <c r="R651" s="409"/>
      <c r="S651" s="44"/>
      <c r="T651" s="44"/>
      <c r="U651" s="44"/>
      <c r="V651" s="44"/>
      <c r="W651" s="44"/>
      <c r="X651" s="44"/>
      <c r="Y651" s="44"/>
      <c r="Z651" s="44"/>
      <c r="AA651" s="44"/>
      <c r="AB651" s="44"/>
      <c r="AC651" s="44"/>
      <c r="AD651" s="44"/>
      <c r="AP651"/>
      <c r="AQ651"/>
      <c r="AX651"/>
    </row>
    <row r="652" spans="18:50">
      <c r="R652" s="409"/>
      <c r="S652" s="44"/>
      <c r="T652" s="44"/>
      <c r="U652" s="44"/>
      <c r="V652" s="44"/>
      <c r="W652" s="44"/>
      <c r="X652" s="44"/>
      <c r="Y652" s="44"/>
      <c r="Z652" s="44"/>
      <c r="AA652" s="44"/>
      <c r="AB652" s="44"/>
      <c r="AC652" s="44"/>
      <c r="AD652" s="44"/>
      <c r="AP652"/>
      <c r="AQ652"/>
      <c r="AX652"/>
    </row>
    <row r="653" spans="18:50">
      <c r="R653" s="409"/>
      <c r="S653" s="44"/>
      <c r="T653" s="44"/>
      <c r="U653" s="44"/>
      <c r="V653" s="44"/>
      <c r="W653" s="44"/>
      <c r="X653" s="44"/>
      <c r="Y653" s="44"/>
      <c r="Z653" s="44"/>
      <c r="AA653" s="44"/>
      <c r="AB653" s="44"/>
      <c r="AC653" s="44"/>
      <c r="AD653" s="44"/>
      <c r="AP653"/>
      <c r="AQ653"/>
      <c r="AX653"/>
    </row>
    <row r="654" spans="18:50">
      <c r="R654" s="409"/>
      <c r="S654" s="44"/>
      <c r="T654" s="44"/>
      <c r="U654" s="44"/>
      <c r="V654" s="44"/>
      <c r="W654" s="44"/>
      <c r="X654" s="44"/>
      <c r="Y654" s="44"/>
      <c r="Z654" s="44"/>
      <c r="AA654" s="44"/>
      <c r="AB654" s="44"/>
      <c r="AC654" s="44"/>
      <c r="AD654" s="44"/>
      <c r="AP654"/>
      <c r="AQ654"/>
      <c r="AX654"/>
    </row>
    <row r="655" spans="18:50">
      <c r="R655" s="409"/>
      <c r="S655" s="44"/>
      <c r="T655" s="44"/>
      <c r="U655" s="44"/>
      <c r="V655" s="44"/>
      <c r="W655" s="44"/>
      <c r="X655" s="44"/>
      <c r="Y655" s="44"/>
      <c r="Z655" s="44"/>
      <c r="AA655" s="44"/>
      <c r="AB655" s="44"/>
      <c r="AC655" s="44"/>
      <c r="AD655" s="44"/>
      <c r="AP655"/>
      <c r="AQ655"/>
      <c r="AX655"/>
    </row>
    <row r="656" spans="18:50">
      <c r="R656" s="409"/>
      <c r="S656" s="44"/>
      <c r="T656" s="44"/>
      <c r="U656" s="44"/>
      <c r="V656" s="44"/>
      <c r="W656" s="44"/>
      <c r="X656" s="44"/>
      <c r="Y656" s="44"/>
      <c r="Z656" s="44"/>
      <c r="AA656" s="44"/>
      <c r="AB656" s="44"/>
      <c r="AC656" s="44"/>
      <c r="AD656" s="44"/>
      <c r="AP656"/>
      <c r="AQ656"/>
      <c r="AX656"/>
    </row>
    <row r="657" spans="18:50">
      <c r="R657" s="409"/>
      <c r="S657" s="44"/>
      <c r="T657" s="44"/>
      <c r="U657" s="44"/>
      <c r="V657" s="44"/>
      <c r="W657" s="44"/>
      <c r="X657" s="44"/>
      <c r="Y657" s="44"/>
      <c r="Z657" s="44"/>
      <c r="AA657" s="44"/>
      <c r="AB657" s="44"/>
      <c r="AC657" s="44"/>
      <c r="AD657" s="44"/>
      <c r="AP657"/>
      <c r="AQ657"/>
      <c r="AX657"/>
    </row>
    <row r="658" spans="18:50">
      <c r="R658" s="409"/>
      <c r="S658" s="44"/>
      <c r="T658" s="44"/>
      <c r="U658" s="44"/>
      <c r="V658" s="44"/>
      <c r="W658" s="44"/>
      <c r="X658" s="44"/>
      <c r="Y658" s="44"/>
      <c r="Z658" s="44"/>
      <c r="AA658" s="44"/>
      <c r="AB658" s="44"/>
      <c r="AC658" s="44"/>
      <c r="AD658" s="44"/>
      <c r="AP658"/>
      <c r="AQ658"/>
      <c r="AX658"/>
    </row>
    <row r="659" spans="18:50">
      <c r="R659" s="409"/>
      <c r="S659" s="44"/>
      <c r="T659" s="44"/>
      <c r="U659" s="44"/>
      <c r="V659" s="44"/>
      <c r="W659" s="44"/>
      <c r="X659" s="44"/>
      <c r="Y659" s="44"/>
      <c r="Z659" s="44"/>
      <c r="AA659" s="44"/>
      <c r="AB659" s="44"/>
      <c r="AC659" s="44"/>
      <c r="AD659" s="44"/>
      <c r="AP659"/>
      <c r="AQ659"/>
      <c r="AX659"/>
    </row>
    <row r="660" spans="18:50">
      <c r="R660" s="409"/>
      <c r="S660" s="44"/>
      <c r="T660" s="44"/>
      <c r="U660" s="44"/>
      <c r="V660" s="44"/>
      <c r="W660" s="44"/>
      <c r="X660" s="44"/>
      <c r="Y660" s="44"/>
      <c r="Z660" s="44"/>
      <c r="AA660" s="44"/>
      <c r="AB660" s="44"/>
      <c r="AC660" s="44"/>
      <c r="AD660" s="44"/>
      <c r="AP660"/>
      <c r="AQ660"/>
      <c r="AX660"/>
    </row>
    <row r="661" spans="18:50">
      <c r="R661" s="409"/>
      <c r="S661" s="44"/>
      <c r="T661" s="44"/>
      <c r="U661" s="44"/>
      <c r="V661" s="44"/>
      <c r="W661" s="44"/>
      <c r="X661" s="44"/>
      <c r="Y661" s="44"/>
      <c r="Z661" s="44"/>
      <c r="AA661" s="44"/>
      <c r="AB661" s="44"/>
      <c r="AC661" s="44"/>
      <c r="AD661" s="44"/>
      <c r="AP661"/>
      <c r="AQ661"/>
      <c r="AX661"/>
    </row>
    <row r="662" spans="18:50">
      <c r="R662" s="409"/>
      <c r="S662" s="44"/>
      <c r="T662" s="44"/>
      <c r="U662" s="44"/>
      <c r="V662" s="44"/>
      <c r="W662" s="44"/>
      <c r="X662" s="44"/>
      <c r="Y662" s="44"/>
      <c r="Z662" s="44"/>
      <c r="AA662" s="44"/>
      <c r="AB662" s="44"/>
      <c r="AC662" s="44"/>
      <c r="AD662" s="44"/>
      <c r="AP662"/>
      <c r="AQ662"/>
      <c r="AX662"/>
    </row>
    <row r="663" spans="18:50">
      <c r="R663" s="409"/>
      <c r="S663" s="44"/>
      <c r="T663" s="44"/>
      <c r="U663" s="44"/>
      <c r="V663" s="44"/>
      <c r="W663" s="44"/>
      <c r="X663" s="44"/>
      <c r="Y663" s="44"/>
      <c r="Z663" s="44"/>
      <c r="AA663" s="44"/>
      <c r="AB663" s="44"/>
      <c r="AC663" s="44"/>
      <c r="AD663" s="44"/>
      <c r="AP663"/>
      <c r="AQ663"/>
      <c r="AX663"/>
    </row>
    <row r="664" spans="18:50">
      <c r="R664" s="409"/>
      <c r="S664" s="44"/>
      <c r="T664" s="44"/>
      <c r="U664" s="44"/>
      <c r="V664" s="44"/>
      <c r="W664" s="44"/>
      <c r="X664" s="44"/>
      <c r="Y664" s="44"/>
      <c r="Z664" s="44"/>
      <c r="AA664" s="44"/>
      <c r="AB664" s="44"/>
      <c r="AC664" s="44"/>
      <c r="AD664" s="44"/>
      <c r="AP664"/>
      <c r="AQ664"/>
      <c r="AX664"/>
    </row>
    <row r="665" spans="18:50">
      <c r="R665" s="409"/>
      <c r="S665" s="44"/>
      <c r="T665" s="44"/>
      <c r="U665" s="44"/>
      <c r="V665" s="44"/>
      <c r="W665" s="44"/>
      <c r="X665" s="44"/>
      <c r="Y665" s="44"/>
      <c r="Z665" s="44"/>
      <c r="AA665" s="44"/>
      <c r="AB665" s="44"/>
      <c r="AC665" s="44"/>
      <c r="AD665" s="44"/>
      <c r="AP665"/>
      <c r="AQ665"/>
      <c r="AX665"/>
    </row>
    <row r="666" spans="18:50">
      <c r="R666" s="409"/>
      <c r="S666" s="44"/>
      <c r="T666" s="44"/>
      <c r="U666" s="44"/>
      <c r="V666" s="44"/>
      <c r="W666" s="44"/>
      <c r="X666" s="44"/>
      <c r="Y666" s="44"/>
      <c r="Z666" s="44"/>
      <c r="AA666" s="44"/>
      <c r="AB666" s="44"/>
      <c r="AC666" s="44"/>
      <c r="AD666" s="44"/>
      <c r="AP666"/>
      <c r="AQ666"/>
      <c r="AX666"/>
    </row>
    <row r="667" spans="18:50">
      <c r="R667" s="409"/>
      <c r="S667" s="44"/>
      <c r="T667" s="44"/>
      <c r="U667" s="44"/>
      <c r="V667" s="44"/>
      <c r="W667" s="44"/>
      <c r="X667" s="44"/>
      <c r="Y667" s="44"/>
      <c r="Z667" s="44"/>
      <c r="AA667" s="44"/>
      <c r="AB667" s="44"/>
      <c r="AC667" s="44"/>
      <c r="AD667" s="44"/>
      <c r="AP667"/>
      <c r="AQ667"/>
      <c r="AX667"/>
    </row>
    <row r="668" spans="18:50">
      <c r="R668" s="409"/>
      <c r="S668" s="44"/>
      <c r="T668" s="44"/>
      <c r="U668" s="44"/>
      <c r="V668" s="44"/>
      <c r="W668" s="44"/>
      <c r="X668" s="44"/>
      <c r="Y668" s="44"/>
      <c r="Z668" s="44"/>
      <c r="AA668" s="44"/>
      <c r="AB668" s="44"/>
      <c r="AC668" s="44"/>
      <c r="AD668" s="44"/>
      <c r="AP668"/>
      <c r="AQ668"/>
      <c r="AX668"/>
    </row>
    <row r="669" spans="18:50">
      <c r="R669" s="409"/>
      <c r="S669" s="44"/>
      <c r="T669" s="44"/>
      <c r="U669" s="44"/>
      <c r="V669" s="44"/>
      <c r="W669" s="44"/>
      <c r="X669" s="44"/>
      <c r="Y669" s="44"/>
      <c r="Z669" s="44"/>
      <c r="AA669" s="44"/>
      <c r="AB669" s="44"/>
      <c r="AC669" s="44"/>
      <c r="AD669" s="44"/>
      <c r="AP669"/>
      <c r="AQ669"/>
      <c r="AX669"/>
    </row>
    <row r="670" spans="18:50">
      <c r="R670" s="409"/>
      <c r="S670" s="44"/>
      <c r="T670" s="44"/>
      <c r="U670" s="44"/>
      <c r="V670" s="44"/>
      <c r="W670" s="44"/>
      <c r="X670" s="44"/>
      <c r="Y670" s="44"/>
      <c r="Z670" s="44"/>
      <c r="AA670" s="44"/>
      <c r="AB670" s="44"/>
      <c r="AC670" s="44"/>
      <c r="AD670" s="44"/>
      <c r="AP670"/>
      <c r="AQ670"/>
      <c r="AX670"/>
    </row>
    <row r="671" spans="18:50">
      <c r="R671" s="409"/>
      <c r="S671" s="44"/>
      <c r="T671" s="44"/>
      <c r="U671" s="44"/>
      <c r="V671" s="44"/>
      <c r="W671" s="44"/>
      <c r="X671" s="44"/>
      <c r="Y671" s="44"/>
      <c r="Z671" s="44"/>
      <c r="AA671" s="44"/>
      <c r="AB671" s="44"/>
      <c r="AC671" s="44"/>
      <c r="AD671" s="44"/>
      <c r="AP671"/>
      <c r="AQ671"/>
      <c r="AX671"/>
    </row>
    <row r="672" spans="18:50">
      <c r="R672" s="409"/>
      <c r="S672" s="44"/>
      <c r="T672" s="44"/>
      <c r="U672" s="44"/>
      <c r="V672" s="44"/>
      <c r="W672" s="44"/>
      <c r="X672" s="44"/>
      <c r="Y672" s="44"/>
      <c r="Z672" s="44"/>
      <c r="AA672" s="44"/>
      <c r="AB672" s="44"/>
      <c r="AC672" s="44"/>
      <c r="AD672" s="44"/>
      <c r="AP672"/>
      <c r="AQ672"/>
      <c r="AX672"/>
    </row>
    <row r="673" spans="18:50">
      <c r="R673" s="409"/>
      <c r="S673" s="44"/>
      <c r="T673" s="44"/>
      <c r="U673" s="44"/>
      <c r="V673" s="44"/>
      <c r="W673" s="44"/>
      <c r="X673" s="44"/>
      <c r="Y673" s="44"/>
      <c r="Z673" s="44"/>
      <c r="AA673" s="44"/>
      <c r="AB673" s="44"/>
      <c r="AC673" s="44"/>
      <c r="AD673" s="44"/>
      <c r="AP673"/>
      <c r="AQ673"/>
      <c r="AX673"/>
    </row>
    <row r="674" spans="18:50">
      <c r="R674" s="409"/>
      <c r="S674" s="44"/>
      <c r="T674" s="44"/>
      <c r="U674" s="44"/>
      <c r="V674" s="44"/>
      <c r="W674" s="44"/>
      <c r="X674" s="44"/>
      <c r="Y674" s="44"/>
      <c r="Z674" s="44"/>
      <c r="AA674" s="44"/>
      <c r="AB674" s="44"/>
      <c r="AC674" s="44"/>
      <c r="AD674" s="44"/>
      <c r="AP674"/>
      <c r="AQ674"/>
      <c r="AX674"/>
    </row>
    <row r="675" spans="18:50">
      <c r="R675" s="409"/>
      <c r="S675" s="44"/>
      <c r="T675" s="44"/>
      <c r="U675" s="44"/>
      <c r="V675" s="44"/>
      <c r="W675" s="44"/>
      <c r="X675" s="44"/>
      <c r="Y675" s="44"/>
      <c r="Z675" s="44"/>
      <c r="AA675" s="44"/>
      <c r="AB675" s="44"/>
      <c r="AC675" s="44"/>
      <c r="AD675" s="44"/>
      <c r="AP675"/>
      <c r="AQ675"/>
      <c r="AX675"/>
    </row>
    <row r="676" spans="18:50">
      <c r="R676" s="409"/>
      <c r="S676" s="44"/>
      <c r="T676" s="44"/>
      <c r="U676" s="44"/>
      <c r="V676" s="44"/>
      <c r="W676" s="44"/>
      <c r="X676" s="44"/>
      <c r="Y676" s="44"/>
      <c r="Z676" s="44"/>
      <c r="AA676" s="44"/>
      <c r="AB676" s="44"/>
      <c r="AC676" s="44"/>
      <c r="AD676" s="44"/>
      <c r="AP676"/>
      <c r="AQ676"/>
      <c r="AX676"/>
    </row>
    <row r="677" spans="18:50">
      <c r="R677" s="409"/>
      <c r="S677" s="44"/>
      <c r="T677" s="44"/>
      <c r="U677" s="44"/>
      <c r="V677" s="44"/>
      <c r="W677" s="44"/>
      <c r="X677" s="44"/>
      <c r="Y677" s="44"/>
      <c r="Z677" s="44"/>
      <c r="AA677" s="44"/>
      <c r="AB677" s="44"/>
      <c r="AC677" s="44"/>
      <c r="AD677" s="44"/>
      <c r="AP677"/>
      <c r="AQ677"/>
      <c r="AX677"/>
    </row>
    <row r="678" spans="18:50">
      <c r="R678" s="409"/>
      <c r="S678" s="44"/>
      <c r="T678" s="44"/>
      <c r="U678" s="44"/>
      <c r="V678" s="44"/>
      <c r="W678" s="44"/>
      <c r="X678" s="44"/>
      <c r="Y678" s="44"/>
      <c r="Z678" s="44"/>
      <c r="AA678" s="44"/>
      <c r="AB678" s="44"/>
      <c r="AC678" s="44"/>
      <c r="AD678" s="44"/>
      <c r="AP678"/>
      <c r="AQ678"/>
      <c r="AX678"/>
    </row>
    <row r="679" spans="18:50">
      <c r="R679" s="409"/>
      <c r="S679" s="44"/>
      <c r="T679" s="44"/>
      <c r="U679" s="44"/>
      <c r="V679" s="44"/>
      <c r="W679" s="44"/>
      <c r="X679" s="44"/>
      <c r="Y679" s="44"/>
      <c r="Z679" s="44"/>
      <c r="AA679" s="44"/>
      <c r="AB679" s="44"/>
      <c r="AC679" s="44"/>
      <c r="AD679" s="44"/>
      <c r="AP679"/>
      <c r="AQ679"/>
      <c r="AX679"/>
    </row>
    <row r="680" spans="18:50">
      <c r="R680" s="409"/>
      <c r="S680" s="44"/>
      <c r="T680" s="44"/>
      <c r="U680" s="44"/>
      <c r="V680" s="44"/>
      <c r="W680" s="44"/>
      <c r="X680" s="44"/>
      <c r="Y680" s="44"/>
      <c r="Z680" s="44"/>
      <c r="AA680" s="44"/>
      <c r="AB680" s="44"/>
      <c r="AC680" s="44"/>
      <c r="AD680" s="44"/>
      <c r="AP680"/>
      <c r="AQ680"/>
      <c r="AX680"/>
    </row>
    <row r="681" spans="18:50">
      <c r="R681" s="409"/>
      <c r="S681" s="44"/>
      <c r="T681" s="44"/>
      <c r="U681" s="44"/>
      <c r="V681" s="44"/>
      <c r="W681" s="44"/>
      <c r="X681" s="44"/>
      <c r="Y681" s="44"/>
      <c r="Z681" s="44"/>
      <c r="AA681" s="44"/>
      <c r="AB681" s="44"/>
      <c r="AC681" s="44"/>
      <c r="AD681" s="44"/>
      <c r="AP681"/>
      <c r="AQ681"/>
      <c r="AX681"/>
    </row>
    <row r="682" spans="18:50">
      <c r="R682" s="409"/>
      <c r="S682" s="44"/>
      <c r="T682" s="44"/>
      <c r="U682" s="44"/>
      <c r="V682" s="44"/>
      <c r="W682" s="44"/>
      <c r="X682" s="44"/>
      <c r="Y682" s="44"/>
      <c r="Z682" s="44"/>
      <c r="AA682" s="44"/>
      <c r="AB682" s="44"/>
      <c r="AC682" s="44"/>
      <c r="AD682" s="44"/>
      <c r="AP682"/>
      <c r="AQ682"/>
      <c r="AX682"/>
    </row>
    <row r="683" spans="18:50">
      <c r="R683" s="409"/>
      <c r="S683" s="44"/>
      <c r="T683" s="44"/>
      <c r="U683" s="44"/>
      <c r="V683" s="44"/>
      <c r="W683" s="44"/>
      <c r="X683" s="44"/>
      <c r="Y683" s="44"/>
      <c r="Z683" s="44"/>
      <c r="AA683" s="44"/>
      <c r="AB683" s="44"/>
      <c r="AC683" s="44"/>
      <c r="AD683" s="44"/>
      <c r="AP683"/>
      <c r="AQ683"/>
      <c r="AX683"/>
    </row>
    <row r="684" spans="18:50">
      <c r="R684" s="409"/>
      <c r="S684" s="44"/>
      <c r="T684" s="44"/>
      <c r="U684" s="44"/>
      <c r="V684" s="44"/>
      <c r="W684" s="44"/>
      <c r="X684" s="44"/>
      <c r="Y684" s="44"/>
      <c r="Z684" s="44"/>
      <c r="AA684" s="44"/>
      <c r="AB684" s="44"/>
      <c r="AC684" s="44"/>
      <c r="AD684" s="44"/>
      <c r="AP684"/>
      <c r="AQ684"/>
      <c r="AX684"/>
    </row>
    <row r="685" spans="18:50">
      <c r="R685" s="409"/>
      <c r="S685" s="44"/>
      <c r="T685" s="44"/>
      <c r="U685" s="44"/>
      <c r="V685" s="44"/>
      <c r="W685" s="44"/>
      <c r="X685" s="44"/>
      <c r="Y685" s="44"/>
      <c r="Z685" s="44"/>
      <c r="AA685" s="44"/>
      <c r="AB685" s="44"/>
      <c r="AC685" s="44"/>
      <c r="AD685" s="44"/>
      <c r="AP685"/>
      <c r="AQ685"/>
      <c r="AX685"/>
    </row>
    <row r="686" spans="18:50">
      <c r="R686" s="409"/>
      <c r="S686" s="44"/>
      <c r="T686" s="44"/>
      <c r="U686" s="44"/>
      <c r="V686" s="44"/>
      <c r="W686" s="44"/>
      <c r="X686" s="44"/>
      <c r="Y686" s="44"/>
      <c r="Z686" s="44"/>
      <c r="AA686" s="44"/>
      <c r="AB686" s="44"/>
      <c r="AC686" s="44"/>
      <c r="AD686" s="44"/>
      <c r="AP686"/>
      <c r="AQ686"/>
      <c r="AX686"/>
    </row>
    <row r="687" spans="18:50">
      <c r="R687" s="409"/>
      <c r="S687" s="44"/>
      <c r="T687" s="44"/>
      <c r="U687" s="44"/>
      <c r="V687" s="44"/>
      <c r="W687" s="44"/>
      <c r="X687" s="44"/>
      <c r="Y687" s="44"/>
      <c r="Z687" s="44"/>
      <c r="AA687" s="44"/>
      <c r="AB687" s="44"/>
      <c r="AC687" s="44"/>
      <c r="AD687" s="44"/>
      <c r="AP687"/>
      <c r="AQ687"/>
      <c r="AX687"/>
    </row>
    <row r="688" spans="18:50">
      <c r="R688" s="409"/>
      <c r="S688" s="44"/>
      <c r="T688" s="44"/>
      <c r="U688" s="44"/>
      <c r="V688" s="44"/>
      <c r="W688" s="44"/>
      <c r="X688" s="44"/>
      <c r="Y688" s="44"/>
      <c r="Z688" s="44"/>
      <c r="AA688" s="44"/>
      <c r="AB688" s="44"/>
      <c r="AC688" s="44"/>
      <c r="AD688" s="44"/>
      <c r="AP688"/>
      <c r="AQ688"/>
      <c r="AX688"/>
    </row>
    <row r="689" spans="18:50">
      <c r="R689" s="409"/>
      <c r="S689" s="44"/>
      <c r="T689" s="44"/>
      <c r="U689" s="44"/>
      <c r="V689" s="44"/>
      <c r="W689" s="44"/>
      <c r="X689" s="44"/>
      <c r="Y689" s="44"/>
      <c r="Z689" s="44"/>
      <c r="AA689" s="44"/>
      <c r="AB689" s="44"/>
      <c r="AC689" s="44"/>
      <c r="AD689" s="44"/>
      <c r="AP689"/>
      <c r="AQ689"/>
      <c r="AX689"/>
    </row>
    <row r="690" spans="18:50">
      <c r="R690" s="409"/>
      <c r="S690" s="44"/>
      <c r="T690" s="44"/>
      <c r="U690" s="44"/>
      <c r="V690" s="44"/>
      <c r="W690" s="44"/>
      <c r="X690" s="44"/>
      <c r="Y690" s="44"/>
      <c r="Z690" s="44"/>
      <c r="AA690" s="44"/>
      <c r="AB690" s="44"/>
      <c r="AC690" s="44"/>
      <c r="AD690" s="44"/>
      <c r="AP690"/>
      <c r="AQ690"/>
      <c r="AX690"/>
    </row>
    <row r="691" spans="18:50">
      <c r="R691" s="409"/>
      <c r="S691" s="44"/>
      <c r="T691" s="44"/>
      <c r="U691" s="44"/>
      <c r="V691" s="44"/>
      <c r="W691" s="44"/>
      <c r="X691" s="44"/>
      <c r="Y691" s="44"/>
      <c r="Z691" s="44"/>
      <c r="AA691" s="44"/>
      <c r="AB691" s="44"/>
      <c r="AC691" s="44"/>
      <c r="AD691" s="44"/>
      <c r="AP691"/>
      <c r="AQ691"/>
      <c r="AX691"/>
    </row>
    <row r="692" spans="18:50">
      <c r="R692" s="409"/>
      <c r="S692" s="44"/>
      <c r="T692" s="44"/>
      <c r="U692" s="44"/>
      <c r="V692" s="44"/>
      <c r="W692" s="44"/>
      <c r="X692" s="44"/>
      <c r="Y692" s="44"/>
      <c r="Z692" s="44"/>
      <c r="AA692" s="44"/>
      <c r="AB692" s="44"/>
      <c r="AC692" s="44"/>
      <c r="AD692" s="44"/>
      <c r="AP692"/>
      <c r="AQ692"/>
      <c r="AX692"/>
    </row>
    <row r="693" spans="18:50">
      <c r="R693" s="409"/>
      <c r="S693" s="44"/>
      <c r="T693" s="44"/>
      <c r="U693" s="44"/>
      <c r="V693" s="44"/>
      <c r="W693" s="44"/>
      <c r="X693" s="44"/>
      <c r="Y693" s="44"/>
      <c r="Z693" s="44"/>
      <c r="AA693" s="44"/>
      <c r="AB693" s="44"/>
      <c r="AC693" s="44"/>
      <c r="AD693" s="44"/>
      <c r="AP693"/>
      <c r="AQ693"/>
      <c r="AX693"/>
    </row>
    <row r="694" spans="18:50">
      <c r="R694" s="409"/>
      <c r="S694" s="44"/>
      <c r="T694" s="44"/>
      <c r="U694" s="44"/>
      <c r="V694" s="44"/>
      <c r="W694" s="44"/>
      <c r="X694" s="44"/>
      <c r="Y694" s="44"/>
      <c r="Z694" s="44"/>
      <c r="AA694" s="44"/>
      <c r="AB694" s="44"/>
      <c r="AC694" s="44"/>
      <c r="AD694" s="44"/>
      <c r="AP694"/>
      <c r="AQ694"/>
      <c r="AX694"/>
    </row>
    <row r="695" spans="18:50">
      <c r="R695" s="409"/>
      <c r="S695" s="44"/>
      <c r="T695" s="44"/>
      <c r="U695" s="44"/>
      <c r="V695" s="44"/>
      <c r="W695" s="44"/>
      <c r="X695" s="44"/>
      <c r="Y695" s="44"/>
      <c r="Z695" s="44"/>
      <c r="AA695" s="44"/>
      <c r="AB695" s="44"/>
      <c r="AC695" s="44"/>
      <c r="AD695" s="44"/>
      <c r="AP695"/>
      <c r="AQ695"/>
      <c r="AX695"/>
    </row>
    <row r="696" spans="18:50">
      <c r="R696" s="409"/>
      <c r="S696" s="44"/>
      <c r="T696" s="44"/>
      <c r="U696" s="44"/>
      <c r="V696" s="44"/>
      <c r="W696" s="44"/>
      <c r="X696" s="44"/>
      <c r="Y696" s="44"/>
      <c r="Z696" s="44"/>
      <c r="AA696" s="44"/>
      <c r="AB696" s="44"/>
      <c r="AC696" s="44"/>
      <c r="AD696" s="44"/>
      <c r="AP696"/>
      <c r="AQ696"/>
      <c r="AX696"/>
    </row>
    <row r="697" spans="18:50">
      <c r="R697" s="409"/>
      <c r="S697" s="44"/>
      <c r="T697" s="44"/>
      <c r="U697" s="44"/>
      <c r="V697" s="44"/>
      <c r="W697" s="44"/>
      <c r="X697" s="44"/>
      <c r="Y697" s="44"/>
      <c r="Z697" s="44"/>
      <c r="AA697" s="44"/>
      <c r="AB697" s="44"/>
      <c r="AC697" s="44"/>
      <c r="AD697" s="44"/>
      <c r="AP697"/>
      <c r="AQ697"/>
      <c r="AX697"/>
    </row>
    <row r="698" spans="18:50">
      <c r="R698" s="409"/>
      <c r="S698" s="44"/>
      <c r="T698" s="44"/>
      <c r="U698" s="44"/>
      <c r="V698" s="44"/>
      <c r="W698" s="44"/>
      <c r="X698" s="44"/>
      <c r="Y698" s="44"/>
      <c r="Z698" s="44"/>
      <c r="AA698" s="44"/>
      <c r="AB698" s="44"/>
      <c r="AC698" s="44"/>
      <c r="AD698" s="44"/>
      <c r="AP698"/>
      <c r="AQ698"/>
      <c r="AX698"/>
    </row>
    <row r="699" spans="18:50">
      <c r="R699" s="409"/>
      <c r="S699" s="44"/>
      <c r="T699" s="44"/>
      <c r="U699" s="44"/>
      <c r="V699" s="44"/>
      <c r="W699" s="44"/>
      <c r="X699" s="44"/>
      <c r="Y699" s="44"/>
      <c r="Z699" s="44"/>
      <c r="AA699" s="44"/>
      <c r="AB699" s="44"/>
      <c r="AC699" s="44"/>
      <c r="AD699" s="44"/>
      <c r="AP699"/>
      <c r="AQ699"/>
      <c r="AX699"/>
    </row>
    <row r="700" spans="18:50">
      <c r="R700" s="409"/>
      <c r="S700" s="44"/>
      <c r="T700" s="44"/>
      <c r="U700" s="44"/>
      <c r="V700" s="44"/>
      <c r="W700" s="44"/>
      <c r="X700" s="44"/>
      <c r="Y700" s="44"/>
      <c r="Z700" s="44"/>
      <c r="AA700" s="44"/>
      <c r="AB700" s="44"/>
      <c r="AC700" s="44"/>
      <c r="AD700" s="44"/>
      <c r="AP700"/>
      <c r="AQ700"/>
      <c r="AX700"/>
    </row>
    <row r="701" spans="18:50">
      <c r="R701" s="409"/>
      <c r="S701" s="44"/>
      <c r="T701" s="44"/>
      <c r="U701" s="44"/>
      <c r="V701" s="44"/>
      <c r="W701" s="44"/>
      <c r="X701" s="44"/>
      <c r="Y701" s="44"/>
      <c r="Z701" s="44"/>
      <c r="AA701" s="44"/>
      <c r="AB701" s="44"/>
      <c r="AC701" s="44"/>
      <c r="AD701" s="44"/>
      <c r="AP701"/>
      <c r="AQ701"/>
      <c r="AX701"/>
    </row>
    <row r="702" spans="18:50">
      <c r="R702" s="409"/>
      <c r="S702" s="44"/>
      <c r="T702" s="44"/>
      <c r="U702" s="44"/>
      <c r="V702" s="44"/>
      <c r="W702" s="44"/>
      <c r="X702" s="44"/>
      <c r="Y702" s="44"/>
      <c r="Z702" s="44"/>
      <c r="AA702" s="44"/>
      <c r="AB702" s="44"/>
      <c r="AC702" s="44"/>
      <c r="AD702" s="44"/>
      <c r="AP702"/>
      <c r="AQ702"/>
      <c r="AX702"/>
    </row>
    <row r="703" spans="18:50">
      <c r="R703" s="409"/>
      <c r="S703" s="44"/>
      <c r="T703" s="44"/>
      <c r="U703" s="44"/>
      <c r="V703" s="44"/>
      <c r="W703" s="44"/>
      <c r="X703" s="44"/>
      <c r="Y703" s="44"/>
      <c r="Z703" s="44"/>
      <c r="AA703" s="44"/>
      <c r="AB703" s="44"/>
      <c r="AC703" s="44"/>
      <c r="AD703" s="44"/>
      <c r="AP703"/>
      <c r="AQ703"/>
      <c r="AX703"/>
    </row>
    <row r="704" spans="18:50">
      <c r="R704" s="409"/>
      <c r="S704" s="44"/>
      <c r="T704" s="44"/>
      <c r="U704" s="44"/>
      <c r="V704" s="44"/>
      <c r="W704" s="44"/>
      <c r="X704" s="44"/>
      <c r="Y704" s="44"/>
      <c r="Z704" s="44"/>
      <c r="AA704" s="44"/>
      <c r="AB704" s="44"/>
      <c r="AC704" s="44"/>
      <c r="AD704" s="44"/>
      <c r="AP704"/>
      <c r="AQ704"/>
      <c r="AX704"/>
    </row>
    <row r="705" spans="18:50">
      <c r="R705" s="409"/>
      <c r="S705" s="44"/>
      <c r="T705" s="44"/>
      <c r="U705" s="44"/>
      <c r="V705" s="44"/>
      <c r="W705" s="44"/>
      <c r="X705" s="44"/>
      <c r="Y705" s="44"/>
      <c r="Z705" s="44"/>
      <c r="AA705" s="44"/>
      <c r="AB705" s="44"/>
      <c r="AC705" s="44"/>
      <c r="AD705" s="44"/>
      <c r="AP705"/>
      <c r="AQ705"/>
      <c r="AX705"/>
    </row>
    <row r="706" spans="18:50">
      <c r="R706" s="409"/>
      <c r="S706" s="44"/>
      <c r="T706" s="44"/>
      <c r="U706" s="44"/>
      <c r="V706" s="44"/>
      <c r="W706" s="44"/>
      <c r="X706" s="44"/>
      <c r="Y706" s="44"/>
      <c r="Z706" s="44"/>
      <c r="AA706" s="44"/>
      <c r="AB706" s="44"/>
      <c r="AC706" s="44"/>
      <c r="AD706" s="44"/>
      <c r="AP706"/>
      <c r="AQ706"/>
      <c r="AX706"/>
    </row>
    <row r="707" spans="18:50">
      <c r="R707" s="409"/>
      <c r="S707" s="44"/>
      <c r="T707" s="44"/>
      <c r="U707" s="44"/>
      <c r="V707" s="44"/>
      <c r="W707" s="44"/>
      <c r="X707" s="44"/>
      <c r="Y707" s="44"/>
      <c r="Z707" s="44"/>
      <c r="AA707" s="44"/>
      <c r="AB707" s="44"/>
      <c r="AC707" s="44"/>
      <c r="AD707" s="44"/>
      <c r="AP707"/>
      <c r="AQ707"/>
      <c r="AX707"/>
    </row>
    <row r="708" spans="18:50">
      <c r="R708" s="409"/>
      <c r="S708" s="44"/>
      <c r="T708" s="44"/>
      <c r="U708" s="44"/>
      <c r="V708" s="44"/>
      <c r="W708" s="44"/>
      <c r="X708" s="44"/>
      <c r="Y708" s="44"/>
      <c r="Z708" s="44"/>
      <c r="AA708" s="44"/>
      <c r="AB708" s="44"/>
      <c r="AC708" s="44"/>
      <c r="AD708" s="44"/>
      <c r="AP708"/>
      <c r="AQ708"/>
      <c r="AX708"/>
    </row>
    <row r="709" spans="18:50">
      <c r="R709" s="409"/>
      <c r="S709" s="44"/>
      <c r="T709" s="44"/>
      <c r="U709" s="44"/>
      <c r="V709" s="44"/>
      <c r="W709" s="44"/>
      <c r="X709" s="44"/>
      <c r="Y709" s="44"/>
      <c r="Z709" s="44"/>
      <c r="AA709" s="44"/>
      <c r="AB709" s="44"/>
      <c r="AC709" s="44"/>
      <c r="AD709" s="44"/>
      <c r="AP709"/>
      <c r="AQ709"/>
      <c r="AX709"/>
    </row>
    <row r="710" spans="18:50">
      <c r="R710" s="409"/>
      <c r="S710" s="44"/>
      <c r="T710" s="44"/>
      <c r="U710" s="44"/>
      <c r="V710" s="44"/>
      <c r="W710" s="44"/>
      <c r="X710" s="44"/>
      <c r="Y710" s="44"/>
      <c r="Z710" s="44"/>
      <c r="AA710" s="44"/>
      <c r="AB710" s="44"/>
      <c r="AC710" s="44"/>
      <c r="AD710" s="44"/>
      <c r="AP710"/>
      <c r="AQ710"/>
      <c r="AX710"/>
    </row>
    <row r="711" spans="18:50">
      <c r="R711" s="409"/>
      <c r="S711" s="44"/>
      <c r="T711" s="44"/>
      <c r="U711" s="44"/>
      <c r="V711" s="44"/>
      <c r="W711" s="44"/>
      <c r="X711" s="44"/>
      <c r="Y711" s="44"/>
      <c r="Z711" s="44"/>
      <c r="AA711" s="44"/>
      <c r="AB711" s="44"/>
      <c r="AC711" s="44"/>
      <c r="AD711" s="44"/>
      <c r="AP711"/>
      <c r="AQ711"/>
      <c r="AX711"/>
    </row>
    <row r="712" spans="18:50">
      <c r="R712" s="409"/>
      <c r="S712" s="44"/>
      <c r="T712" s="44"/>
      <c r="U712" s="44"/>
      <c r="V712" s="44"/>
      <c r="W712" s="44"/>
      <c r="X712" s="44"/>
      <c r="Y712" s="44"/>
      <c r="Z712" s="44"/>
      <c r="AA712" s="44"/>
      <c r="AB712" s="44"/>
      <c r="AC712" s="44"/>
      <c r="AD712" s="44"/>
      <c r="AP712"/>
      <c r="AQ712"/>
      <c r="AX712"/>
    </row>
    <row r="713" spans="18:50">
      <c r="R713" s="409"/>
      <c r="S713" s="44"/>
      <c r="T713" s="44"/>
      <c r="U713" s="44"/>
      <c r="V713" s="44"/>
      <c r="W713" s="44"/>
      <c r="X713" s="44"/>
      <c r="Y713" s="44"/>
      <c r="Z713" s="44"/>
      <c r="AA713" s="44"/>
      <c r="AB713" s="44"/>
      <c r="AC713" s="44"/>
      <c r="AD713" s="44"/>
      <c r="AP713"/>
      <c r="AQ713"/>
      <c r="AX713"/>
    </row>
    <row r="714" spans="18:50">
      <c r="R714" s="409"/>
      <c r="S714" s="44"/>
      <c r="T714" s="44"/>
      <c r="U714" s="44"/>
      <c r="V714" s="44"/>
      <c r="W714" s="44"/>
      <c r="X714" s="44"/>
      <c r="Y714" s="44"/>
      <c r="Z714" s="44"/>
      <c r="AA714" s="44"/>
      <c r="AB714" s="44"/>
      <c r="AC714" s="44"/>
      <c r="AD714" s="44"/>
      <c r="AP714"/>
      <c r="AQ714"/>
      <c r="AX714"/>
    </row>
    <row r="715" spans="18:50">
      <c r="R715" s="409"/>
      <c r="S715" s="44"/>
      <c r="T715" s="44"/>
      <c r="U715" s="44"/>
      <c r="V715" s="44"/>
      <c r="W715" s="44"/>
      <c r="X715" s="44"/>
      <c r="Y715" s="44"/>
      <c r="Z715" s="44"/>
      <c r="AA715" s="44"/>
      <c r="AB715" s="44"/>
      <c r="AC715" s="44"/>
      <c r="AD715" s="44"/>
      <c r="AP715"/>
      <c r="AQ715"/>
      <c r="AX715"/>
    </row>
    <row r="716" spans="18:50">
      <c r="R716" s="409"/>
      <c r="S716" s="44"/>
      <c r="T716" s="44"/>
      <c r="U716" s="44"/>
      <c r="V716" s="44"/>
      <c r="W716" s="44"/>
      <c r="X716" s="44"/>
      <c r="Y716" s="44"/>
      <c r="Z716" s="44"/>
      <c r="AA716" s="44"/>
      <c r="AB716" s="44"/>
      <c r="AC716" s="44"/>
      <c r="AD716" s="44"/>
      <c r="AP716"/>
      <c r="AQ716"/>
      <c r="AX716"/>
    </row>
    <row r="717" spans="18:50">
      <c r="R717" s="409"/>
      <c r="S717" s="44"/>
      <c r="T717" s="44"/>
      <c r="U717" s="44"/>
      <c r="V717" s="44"/>
      <c r="W717" s="44"/>
      <c r="X717" s="44"/>
      <c r="Y717" s="44"/>
      <c r="Z717" s="44"/>
      <c r="AA717" s="44"/>
      <c r="AB717" s="44"/>
      <c r="AC717" s="44"/>
      <c r="AD717" s="44"/>
      <c r="AP717"/>
      <c r="AQ717"/>
      <c r="AX717"/>
    </row>
    <row r="718" spans="18:50">
      <c r="R718" s="409"/>
      <c r="S718" s="44"/>
      <c r="T718" s="44"/>
      <c r="U718" s="44"/>
      <c r="V718" s="44"/>
      <c r="W718" s="44"/>
      <c r="X718" s="44"/>
      <c r="Y718" s="44"/>
      <c r="Z718" s="44"/>
      <c r="AA718" s="44"/>
      <c r="AB718" s="44"/>
      <c r="AC718" s="44"/>
      <c r="AD718" s="44"/>
      <c r="AP718"/>
      <c r="AQ718"/>
      <c r="AX718"/>
    </row>
    <row r="719" spans="18:50">
      <c r="R719" s="409"/>
      <c r="S719" s="44"/>
      <c r="T719" s="44"/>
      <c r="U719" s="44"/>
      <c r="V719" s="44"/>
      <c r="W719" s="44"/>
      <c r="X719" s="44"/>
      <c r="Y719" s="44"/>
      <c r="Z719" s="44"/>
      <c r="AA719" s="44"/>
      <c r="AB719" s="44"/>
      <c r="AC719" s="44"/>
      <c r="AD719" s="44"/>
      <c r="AP719"/>
      <c r="AQ719"/>
      <c r="AX719"/>
    </row>
    <row r="720" spans="18:50">
      <c r="R720" s="409"/>
      <c r="S720" s="44"/>
      <c r="T720" s="44"/>
      <c r="U720" s="44"/>
      <c r="V720" s="44"/>
      <c r="W720" s="44"/>
      <c r="X720" s="44"/>
      <c r="Y720" s="44"/>
      <c r="Z720" s="44"/>
      <c r="AA720" s="44"/>
      <c r="AB720" s="44"/>
      <c r="AC720" s="44"/>
      <c r="AD720" s="44"/>
      <c r="AP720"/>
      <c r="AQ720"/>
      <c r="AX720"/>
    </row>
    <row r="721" spans="18:50">
      <c r="R721" s="409"/>
      <c r="S721" s="44"/>
      <c r="T721" s="44"/>
      <c r="U721" s="44"/>
      <c r="V721" s="44"/>
      <c r="W721" s="44"/>
      <c r="X721" s="44"/>
      <c r="Y721" s="44"/>
      <c r="Z721" s="44"/>
      <c r="AA721" s="44"/>
      <c r="AB721" s="44"/>
      <c r="AC721" s="44"/>
      <c r="AD721" s="44"/>
      <c r="AP721"/>
      <c r="AQ721"/>
      <c r="AX721"/>
    </row>
    <row r="722" spans="18:50">
      <c r="R722" s="409"/>
      <c r="S722" s="44"/>
      <c r="T722" s="44"/>
      <c r="U722" s="44"/>
      <c r="V722" s="44"/>
      <c r="W722" s="44"/>
      <c r="X722" s="44"/>
      <c r="Y722" s="44"/>
      <c r="Z722" s="44"/>
      <c r="AA722" s="44"/>
      <c r="AB722" s="44"/>
      <c r="AC722" s="44"/>
      <c r="AD722" s="44"/>
      <c r="AP722"/>
      <c r="AQ722"/>
      <c r="AX722"/>
    </row>
    <row r="723" spans="18:50">
      <c r="R723" s="409"/>
      <c r="S723" s="44"/>
      <c r="T723" s="44"/>
      <c r="U723" s="44"/>
      <c r="V723" s="44"/>
      <c r="W723" s="44"/>
      <c r="X723" s="44"/>
      <c r="Y723" s="44"/>
      <c r="Z723" s="44"/>
      <c r="AA723" s="44"/>
      <c r="AB723" s="44"/>
      <c r="AC723" s="44"/>
      <c r="AD723" s="44"/>
      <c r="AP723"/>
      <c r="AQ723"/>
      <c r="AX723"/>
    </row>
    <row r="724" spans="18:50">
      <c r="R724" s="409"/>
      <c r="S724" s="44"/>
      <c r="T724" s="44"/>
      <c r="U724" s="44"/>
      <c r="V724" s="44"/>
      <c r="W724" s="44"/>
      <c r="X724" s="44"/>
      <c r="Y724" s="44"/>
      <c r="Z724" s="44"/>
      <c r="AA724" s="44"/>
      <c r="AB724" s="44"/>
      <c r="AC724" s="44"/>
      <c r="AD724" s="44"/>
      <c r="AP724"/>
      <c r="AQ724"/>
      <c r="AX724"/>
    </row>
    <row r="725" spans="18:50">
      <c r="R725" s="409"/>
      <c r="S725" s="44"/>
      <c r="T725" s="44"/>
      <c r="U725" s="44"/>
      <c r="V725" s="44"/>
      <c r="W725" s="44"/>
      <c r="X725" s="44"/>
      <c r="Y725" s="44"/>
      <c r="Z725" s="44"/>
      <c r="AA725" s="44"/>
      <c r="AB725" s="44"/>
      <c r="AC725" s="44"/>
      <c r="AD725" s="44"/>
      <c r="AP725"/>
      <c r="AQ725"/>
      <c r="AX725"/>
    </row>
    <row r="726" spans="18:50">
      <c r="R726" s="409"/>
      <c r="S726" s="44"/>
      <c r="T726" s="44"/>
      <c r="U726" s="44"/>
      <c r="V726" s="44"/>
      <c r="W726" s="44"/>
      <c r="X726" s="44"/>
      <c r="Y726" s="44"/>
      <c r="Z726" s="44"/>
      <c r="AA726" s="44"/>
      <c r="AB726" s="44"/>
      <c r="AC726" s="44"/>
      <c r="AD726" s="44"/>
      <c r="AP726"/>
      <c r="AQ726"/>
      <c r="AX726"/>
    </row>
    <row r="727" spans="18:50">
      <c r="R727" s="409"/>
      <c r="S727" s="44"/>
      <c r="T727" s="44"/>
      <c r="U727" s="44"/>
      <c r="V727" s="44"/>
      <c r="W727" s="44"/>
      <c r="X727" s="44"/>
      <c r="Y727" s="44"/>
      <c r="Z727" s="44"/>
      <c r="AA727" s="44"/>
      <c r="AB727" s="44"/>
      <c r="AC727" s="44"/>
      <c r="AD727" s="44"/>
      <c r="AP727"/>
      <c r="AQ727"/>
      <c r="AX727"/>
    </row>
    <row r="728" spans="18:50">
      <c r="R728" s="409"/>
      <c r="S728" s="44"/>
      <c r="T728" s="44"/>
      <c r="U728" s="44"/>
      <c r="V728" s="44"/>
      <c r="W728" s="44"/>
      <c r="X728" s="44"/>
      <c r="Y728" s="44"/>
      <c r="Z728" s="44"/>
      <c r="AA728" s="44"/>
      <c r="AB728" s="44"/>
      <c r="AC728" s="44"/>
      <c r="AD728" s="44"/>
      <c r="AP728"/>
      <c r="AQ728"/>
      <c r="AX728"/>
    </row>
    <row r="729" spans="18:50">
      <c r="R729" s="409"/>
      <c r="S729" s="44"/>
      <c r="T729" s="44"/>
      <c r="U729" s="44"/>
      <c r="V729" s="44"/>
      <c r="W729" s="44"/>
      <c r="X729" s="44"/>
      <c r="Y729" s="44"/>
      <c r="Z729" s="44"/>
      <c r="AA729" s="44"/>
      <c r="AB729" s="44"/>
      <c r="AC729" s="44"/>
      <c r="AD729" s="44"/>
      <c r="AP729"/>
      <c r="AQ729"/>
      <c r="AX729"/>
    </row>
    <row r="730" spans="18:50">
      <c r="R730" s="409"/>
      <c r="S730" s="44"/>
      <c r="T730" s="44"/>
      <c r="U730" s="44"/>
      <c r="V730" s="44"/>
      <c r="W730" s="44"/>
      <c r="X730" s="44"/>
      <c r="Y730" s="44"/>
      <c r="Z730" s="44"/>
      <c r="AA730" s="44"/>
      <c r="AB730" s="44"/>
      <c r="AC730" s="44"/>
      <c r="AD730" s="44"/>
      <c r="AP730"/>
      <c r="AQ730"/>
      <c r="AX730"/>
    </row>
    <row r="731" spans="18:50">
      <c r="R731" s="409"/>
      <c r="S731" s="44"/>
      <c r="T731" s="44"/>
      <c r="U731" s="44"/>
      <c r="V731" s="44"/>
      <c r="W731" s="44"/>
      <c r="X731" s="44"/>
      <c r="Y731" s="44"/>
      <c r="Z731" s="44"/>
      <c r="AA731" s="44"/>
      <c r="AB731" s="44"/>
      <c r="AC731" s="44"/>
      <c r="AD731" s="44"/>
      <c r="AP731"/>
      <c r="AQ731"/>
      <c r="AX731"/>
    </row>
    <row r="732" spans="18:50">
      <c r="R732" s="409"/>
      <c r="S732" s="44"/>
      <c r="T732" s="44"/>
      <c r="U732" s="44"/>
      <c r="V732" s="44"/>
      <c r="W732" s="44"/>
      <c r="X732" s="44"/>
      <c r="Y732" s="44"/>
      <c r="Z732" s="44"/>
      <c r="AA732" s="44"/>
      <c r="AB732" s="44"/>
      <c r="AC732" s="44"/>
      <c r="AD732" s="44"/>
      <c r="AP732"/>
      <c r="AQ732"/>
      <c r="AX732"/>
    </row>
    <row r="733" spans="18:50">
      <c r="R733" s="409"/>
      <c r="S733" s="44"/>
      <c r="T733" s="44"/>
      <c r="U733" s="44"/>
      <c r="V733" s="44"/>
      <c r="W733" s="44"/>
      <c r="X733" s="44"/>
      <c r="Y733" s="44"/>
      <c r="Z733" s="44"/>
      <c r="AA733" s="44"/>
      <c r="AB733" s="44"/>
      <c r="AC733" s="44"/>
      <c r="AD733" s="44"/>
      <c r="AP733"/>
      <c r="AQ733"/>
      <c r="AX733"/>
    </row>
    <row r="734" spans="18:50">
      <c r="R734" s="409"/>
      <c r="S734" s="44"/>
      <c r="T734" s="44"/>
      <c r="U734" s="44"/>
      <c r="V734" s="44"/>
      <c r="W734" s="44"/>
      <c r="X734" s="44"/>
      <c r="Y734" s="44"/>
      <c r="Z734" s="44"/>
      <c r="AA734" s="44"/>
      <c r="AB734" s="44"/>
      <c r="AC734" s="44"/>
      <c r="AD734" s="44"/>
      <c r="AP734"/>
      <c r="AQ734"/>
      <c r="AX734"/>
    </row>
    <row r="735" spans="18:50">
      <c r="R735" s="409"/>
      <c r="S735" s="44"/>
      <c r="T735" s="44"/>
      <c r="U735" s="44"/>
      <c r="V735" s="44"/>
      <c r="W735" s="44"/>
      <c r="X735" s="44"/>
      <c r="Y735" s="44"/>
      <c r="Z735" s="44"/>
      <c r="AA735" s="44"/>
      <c r="AB735" s="44"/>
      <c r="AC735" s="44"/>
      <c r="AD735" s="44"/>
      <c r="AP735"/>
      <c r="AQ735"/>
      <c r="AX735"/>
    </row>
    <row r="736" spans="18:50">
      <c r="R736" s="409"/>
      <c r="S736" s="44"/>
      <c r="T736" s="44"/>
      <c r="U736" s="44"/>
      <c r="V736" s="44"/>
      <c r="W736" s="44"/>
      <c r="X736" s="44"/>
      <c r="Y736" s="44"/>
      <c r="Z736" s="44"/>
      <c r="AA736" s="44"/>
      <c r="AB736" s="44"/>
      <c r="AC736" s="44"/>
      <c r="AD736" s="44"/>
      <c r="AP736"/>
      <c r="AQ736"/>
      <c r="AX736"/>
    </row>
    <row r="737" spans="18:50">
      <c r="R737" s="409"/>
      <c r="S737" s="44"/>
      <c r="T737" s="44"/>
      <c r="U737" s="44"/>
      <c r="V737" s="44"/>
      <c r="W737" s="44"/>
      <c r="X737" s="44"/>
      <c r="Y737" s="44"/>
      <c r="Z737" s="44"/>
      <c r="AA737" s="44"/>
      <c r="AB737" s="44"/>
      <c r="AC737" s="44"/>
      <c r="AD737" s="44"/>
      <c r="AP737"/>
      <c r="AQ737"/>
      <c r="AX737"/>
    </row>
    <row r="738" spans="18:50">
      <c r="R738" s="409"/>
      <c r="S738" s="44"/>
      <c r="T738" s="44"/>
      <c r="U738" s="44"/>
      <c r="V738" s="44"/>
      <c r="W738" s="44"/>
      <c r="X738" s="44"/>
      <c r="Y738" s="44"/>
      <c r="Z738" s="44"/>
      <c r="AA738" s="44"/>
      <c r="AB738" s="44"/>
      <c r="AC738" s="44"/>
      <c r="AD738" s="44"/>
      <c r="AP738"/>
      <c r="AQ738"/>
      <c r="AX738"/>
    </row>
    <row r="739" spans="18:50">
      <c r="R739" s="409"/>
      <c r="S739" s="44"/>
      <c r="T739" s="44"/>
      <c r="U739" s="44"/>
      <c r="V739" s="44"/>
      <c r="W739" s="44"/>
      <c r="X739" s="44"/>
      <c r="Y739" s="44"/>
      <c r="Z739" s="44"/>
      <c r="AA739" s="44"/>
      <c r="AB739" s="44"/>
      <c r="AC739" s="44"/>
      <c r="AD739" s="44"/>
      <c r="AP739"/>
      <c r="AQ739"/>
      <c r="AX739"/>
    </row>
    <row r="740" spans="18:50">
      <c r="R740" s="409"/>
      <c r="S740" s="44"/>
      <c r="T740" s="44"/>
      <c r="U740" s="44"/>
      <c r="V740" s="44"/>
      <c r="W740" s="44"/>
      <c r="X740" s="44"/>
      <c r="Y740" s="44"/>
      <c r="Z740" s="44"/>
      <c r="AA740" s="44"/>
      <c r="AB740" s="44"/>
      <c r="AC740" s="44"/>
      <c r="AD740" s="44"/>
      <c r="AP740"/>
      <c r="AQ740"/>
      <c r="AX740"/>
    </row>
    <row r="741" spans="18:50">
      <c r="R741" s="409"/>
      <c r="S741" s="44"/>
      <c r="T741" s="44"/>
      <c r="U741" s="44"/>
      <c r="V741" s="44"/>
      <c r="W741" s="44"/>
      <c r="X741" s="44"/>
      <c r="Y741" s="44"/>
      <c r="Z741" s="44"/>
      <c r="AA741" s="44"/>
      <c r="AB741" s="44"/>
      <c r="AC741" s="44"/>
      <c r="AD741" s="44"/>
      <c r="AP741"/>
      <c r="AQ741"/>
      <c r="AX741"/>
    </row>
    <row r="742" spans="18:50">
      <c r="R742" s="409"/>
      <c r="S742" s="44"/>
      <c r="T742" s="44"/>
      <c r="U742" s="44"/>
      <c r="V742" s="44"/>
      <c r="W742" s="44"/>
      <c r="X742" s="44"/>
      <c r="Y742" s="44"/>
      <c r="Z742" s="44"/>
      <c r="AA742" s="44"/>
      <c r="AB742" s="44"/>
      <c r="AC742" s="44"/>
      <c r="AD742" s="44"/>
      <c r="AP742"/>
      <c r="AQ742"/>
      <c r="AX742"/>
    </row>
    <row r="743" spans="18:50">
      <c r="R743" s="409"/>
      <c r="S743" s="44"/>
      <c r="T743" s="44"/>
      <c r="U743" s="44"/>
      <c r="V743" s="44"/>
      <c r="W743" s="44"/>
      <c r="X743" s="44"/>
      <c r="Y743" s="44"/>
      <c r="Z743" s="44"/>
      <c r="AA743" s="44"/>
      <c r="AB743" s="44"/>
      <c r="AC743" s="44"/>
      <c r="AD743" s="44"/>
      <c r="AP743"/>
      <c r="AQ743"/>
      <c r="AX743"/>
    </row>
    <row r="744" spans="18:50">
      <c r="R744" s="409"/>
      <c r="S744" s="44"/>
      <c r="T744" s="44"/>
      <c r="U744" s="44"/>
      <c r="V744" s="44"/>
      <c r="W744" s="44"/>
      <c r="X744" s="44"/>
      <c r="Y744" s="44"/>
      <c r="Z744" s="44"/>
      <c r="AA744" s="44"/>
      <c r="AB744" s="44"/>
      <c r="AC744" s="44"/>
      <c r="AD744" s="44"/>
      <c r="AP744"/>
      <c r="AQ744"/>
      <c r="AX744"/>
    </row>
    <row r="745" spans="18:50">
      <c r="R745" s="409"/>
      <c r="S745" s="44"/>
      <c r="T745" s="44"/>
      <c r="U745" s="44"/>
      <c r="V745" s="44"/>
      <c r="W745" s="44"/>
      <c r="X745" s="44"/>
      <c r="Y745" s="44"/>
      <c r="Z745" s="44"/>
      <c r="AA745" s="44"/>
      <c r="AB745" s="44"/>
      <c r="AC745" s="44"/>
      <c r="AD745" s="44"/>
      <c r="AP745"/>
      <c r="AQ745"/>
      <c r="AX745"/>
    </row>
    <row r="746" spans="18:50">
      <c r="R746" s="409"/>
      <c r="S746" s="44"/>
      <c r="T746" s="44"/>
      <c r="U746" s="44"/>
      <c r="V746" s="44"/>
      <c r="W746" s="44"/>
      <c r="X746" s="44"/>
      <c r="Y746" s="44"/>
      <c r="Z746" s="44"/>
      <c r="AA746" s="44"/>
      <c r="AB746" s="44"/>
      <c r="AC746" s="44"/>
      <c r="AD746" s="44"/>
      <c r="AP746"/>
      <c r="AQ746"/>
      <c r="AX746"/>
    </row>
    <row r="747" spans="18:50">
      <c r="R747" s="409"/>
      <c r="S747" s="44"/>
      <c r="T747" s="44"/>
      <c r="U747" s="44"/>
      <c r="V747" s="44"/>
      <c r="W747" s="44"/>
      <c r="X747" s="44"/>
      <c r="Y747" s="44"/>
      <c r="Z747" s="44"/>
      <c r="AA747" s="44"/>
      <c r="AB747" s="44"/>
      <c r="AC747" s="44"/>
      <c r="AD747" s="44"/>
      <c r="AP747"/>
      <c r="AQ747"/>
      <c r="AX747"/>
    </row>
    <row r="748" spans="18:50">
      <c r="R748" s="409"/>
      <c r="S748" s="44"/>
      <c r="T748" s="44"/>
      <c r="U748" s="44"/>
      <c r="V748" s="44"/>
      <c r="W748" s="44"/>
      <c r="X748" s="44"/>
      <c r="Y748" s="44"/>
      <c r="Z748" s="44"/>
      <c r="AA748" s="44"/>
      <c r="AB748" s="44"/>
      <c r="AC748" s="44"/>
      <c r="AD748" s="44"/>
      <c r="AP748"/>
      <c r="AQ748"/>
      <c r="AX748"/>
    </row>
    <row r="749" spans="18:50">
      <c r="R749" s="409"/>
      <c r="S749" s="44"/>
      <c r="T749" s="44"/>
      <c r="U749" s="44"/>
      <c r="V749" s="44"/>
      <c r="W749" s="44"/>
      <c r="X749" s="44"/>
      <c r="Y749" s="44"/>
      <c r="Z749" s="44"/>
      <c r="AA749" s="44"/>
      <c r="AB749" s="44"/>
      <c r="AC749" s="44"/>
      <c r="AD749" s="44"/>
      <c r="AP749"/>
      <c r="AQ749"/>
      <c r="AX749"/>
    </row>
    <row r="750" spans="18:50">
      <c r="R750" s="409"/>
      <c r="S750" s="44"/>
      <c r="T750" s="44"/>
      <c r="U750" s="44"/>
      <c r="V750" s="44"/>
      <c r="W750" s="44"/>
      <c r="X750" s="44"/>
      <c r="Y750" s="44"/>
      <c r="Z750" s="44"/>
      <c r="AA750" s="44"/>
      <c r="AB750" s="44"/>
      <c r="AC750" s="44"/>
      <c r="AD750" s="44"/>
      <c r="AP750"/>
      <c r="AQ750"/>
      <c r="AX750"/>
    </row>
    <row r="751" spans="18:50">
      <c r="R751" s="409"/>
      <c r="S751" s="44"/>
      <c r="T751" s="44"/>
      <c r="U751" s="44"/>
      <c r="V751" s="44"/>
      <c r="W751" s="44"/>
      <c r="X751" s="44"/>
      <c r="Y751" s="44"/>
      <c r="Z751" s="44"/>
      <c r="AA751" s="44"/>
      <c r="AB751" s="44"/>
      <c r="AC751" s="44"/>
      <c r="AD751" s="44"/>
      <c r="AP751"/>
      <c r="AQ751"/>
      <c r="AX751"/>
    </row>
    <row r="752" spans="18:50">
      <c r="R752" s="409"/>
      <c r="S752" s="44"/>
      <c r="T752" s="44"/>
      <c r="U752" s="44"/>
      <c r="V752" s="44"/>
      <c r="W752" s="44"/>
      <c r="X752" s="44"/>
      <c r="Y752" s="44"/>
      <c r="Z752" s="44"/>
      <c r="AA752" s="44"/>
      <c r="AB752" s="44"/>
      <c r="AC752" s="44"/>
      <c r="AD752" s="44"/>
      <c r="AP752"/>
      <c r="AQ752"/>
      <c r="AX752"/>
    </row>
    <row r="753" spans="18:50">
      <c r="R753" s="409"/>
      <c r="S753" s="44"/>
      <c r="T753" s="44"/>
      <c r="U753" s="44"/>
      <c r="V753" s="44"/>
      <c r="W753" s="44"/>
      <c r="X753" s="44"/>
      <c r="Y753" s="44"/>
      <c r="Z753" s="44"/>
      <c r="AA753" s="44"/>
      <c r="AB753" s="44"/>
      <c r="AC753" s="44"/>
      <c r="AD753" s="44"/>
      <c r="AP753"/>
      <c r="AQ753"/>
      <c r="AX753"/>
    </row>
    <row r="754" spans="18:50">
      <c r="R754" s="409"/>
      <c r="S754" s="44"/>
      <c r="T754" s="44"/>
      <c r="U754" s="44"/>
      <c r="V754" s="44"/>
      <c r="W754" s="44"/>
      <c r="X754" s="44"/>
      <c r="Y754" s="44"/>
      <c r="Z754" s="44"/>
      <c r="AA754" s="44"/>
      <c r="AB754" s="44"/>
      <c r="AC754" s="44"/>
      <c r="AD754" s="44"/>
      <c r="AP754"/>
      <c r="AQ754"/>
      <c r="AX754"/>
    </row>
    <row r="755" spans="18:50">
      <c r="R755" s="409"/>
      <c r="S755" s="44"/>
      <c r="T755" s="44"/>
      <c r="U755" s="44"/>
      <c r="V755" s="44"/>
      <c r="W755" s="44"/>
      <c r="X755" s="44"/>
      <c r="Y755" s="44"/>
      <c r="Z755" s="44"/>
      <c r="AA755" s="44"/>
      <c r="AB755" s="44"/>
      <c r="AC755" s="44"/>
      <c r="AD755" s="44"/>
      <c r="AP755"/>
      <c r="AQ755"/>
      <c r="AX755"/>
    </row>
    <row r="756" spans="18:50">
      <c r="R756" s="409"/>
      <c r="S756" s="44"/>
      <c r="T756" s="44"/>
      <c r="U756" s="44"/>
      <c r="V756" s="44"/>
      <c r="W756" s="44"/>
      <c r="X756" s="44"/>
      <c r="Y756" s="44"/>
      <c r="Z756" s="44"/>
      <c r="AA756" s="44"/>
      <c r="AB756" s="44"/>
      <c r="AC756" s="44"/>
      <c r="AD756" s="44"/>
      <c r="AP756"/>
      <c r="AQ756"/>
      <c r="AX756"/>
    </row>
    <row r="757" spans="18:50">
      <c r="R757" s="409"/>
      <c r="S757" s="44"/>
      <c r="T757" s="44"/>
      <c r="U757" s="44"/>
      <c r="V757" s="44"/>
      <c r="W757" s="44"/>
      <c r="X757" s="44"/>
      <c r="Y757" s="44"/>
      <c r="Z757" s="44"/>
      <c r="AA757" s="44"/>
      <c r="AB757" s="44"/>
      <c r="AC757" s="44"/>
      <c r="AD757" s="44"/>
      <c r="AP757"/>
      <c r="AQ757"/>
      <c r="AX757"/>
    </row>
    <row r="758" spans="18:50">
      <c r="R758" s="409"/>
      <c r="S758" s="44"/>
      <c r="T758" s="44"/>
      <c r="U758" s="44"/>
      <c r="V758" s="44"/>
      <c r="W758" s="44"/>
      <c r="X758" s="44"/>
      <c r="Y758" s="44"/>
      <c r="Z758" s="44"/>
      <c r="AA758" s="44"/>
      <c r="AB758" s="44"/>
      <c r="AC758" s="44"/>
      <c r="AD758" s="44"/>
      <c r="AP758"/>
      <c r="AQ758"/>
      <c r="AX758"/>
    </row>
    <row r="759" spans="18:50">
      <c r="R759" s="409"/>
      <c r="S759" s="44"/>
      <c r="T759" s="44"/>
      <c r="U759" s="44"/>
      <c r="V759" s="44"/>
      <c r="W759" s="44"/>
      <c r="X759" s="44"/>
      <c r="Y759" s="44"/>
      <c r="Z759" s="44"/>
      <c r="AA759" s="44"/>
      <c r="AB759" s="44"/>
      <c r="AC759" s="44"/>
      <c r="AD759" s="44"/>
      <c r="AP759"/>
      <c r="AQ759"/>
      <c r="AX759"/>
    </row>
    <row r="760" spans="18:50">
      <c r="R760" s="409"/>
      <c r="S760" s="44"/>
      <c r="T760" s="44"/>
      <c r="U760" s="44"/>
      <c r="V760" s="44"/>
      <c r="W760" s="44"/>
      <c r="X760" s="44"/>
      <c r="Y760" s="44"/>
      <c r="Z760" s="44"/>
      <c r="AA760" s="44"/>
      <c r="AB760" s="44"/>
      <c r="AC760" s="44"/>
      <c r="AD760" s="44"/>
      <c r="AP760"/>
      <c r="AQ760"/>
      <c r="AX760"/>
    </row>
    <row r="761" spans="18:50">
      <c r="R761" s="409"/>
      <c r="S761" s="44"/>
      <c r="T761" s="44"/>
      <c r="U761" s="44"/>
      <c r="V761" s="44"/>
      <c r="W761" s="44"/>
      <c r="X761" s="44"/>
      <c r="Y761" s="44"/>
      <c r="Z761" s="44"/>
      <c r="AA761" s="44"/>
      <c r="AB761" s="44"/>
      <c r="AC761" s="44"/>
      <c r="AD761" s="44"/>
      <c r="AP761"/>
      <c r="AQ761"/>
      <c r="AX761"/>
    </row>
    <row r="762" spans="18:50">
      <c r="R762" s="409"/>
      <c r="S762" s="44"/>
      <c r="T762" s="44"/>
      <c r="U762" s="44"/>
      <c r="V762" s="44"/>
      <c r="W762" s="44"/>
      <c r="X762" s="44"/>
      <c r="Y762" s="44"/>
      <c r="Z762" s="44"/>
      <c r="AA762" s="44"/>
      <c r="AB762" s="44"/>
      <c r="AC762" s="44"/>
      <c r="AD762" s="44"/>
      <c r="AP762"/>
      <c r="AQ762"/>
      <c r="AX762"/>
    </row>
    <row r="763" spans="18:50">
      <c r="R763" s="409"/>
      <c r="S763" s="44"/>
      <c r="T763" s="44"/>
      <c r="U763" s="44"/>
      <c r="V763" s="44"/>
      <c r="W763" s="44"/>
      <c r="X763" s="44"/>
      <c r="Y763" s="44"/>
      <c r="Z763" s="44"/>
      <c r="AA763" s="44"/>
      <c r="AB763" s="44"/>
      <c r="AC763" s="44"/>
      <c r="AD763" s="44"/>
      <c r="AP763"/>
      <c r="AQ763"/>
      <c r="AX763"/>
    </row>
    <row r="764" spans="18:50">
      <c r="R764" s="409"/>
      <c r="S764" s="44"/>
      <c r="T764" s="44"/>
      <c r="U764" s="44"/>
      <c r="V764" s="44"/>
      <c r="W764" s="44"/>
      <c r="X764" s="44"/>
      <c r="Y764" s="44"/>
      <c r="Z764" s="44"/>
      <c r="AA764" s="44"/>
      <c r="AB764" s="44"/>
      <c r="AC764" s="44"/>
      <c r="AD764" s="44"/>
      <c r="AP764"/>
      <c r="AQ764"/>
      <c r="AX764"/>
    </row>
    <row r="765" spans="18:50">
      <c r="R765" s="409"/>
      <c r="S765" s="44"/>
      <c r="T765" s="44"/>
      <c r="U765" s="44"/>
      <c r="V765" s="44"/>
      <c r="W765" s="44"/>
      <c r="X765" s="44"/>
      <c r="Y765" s="44"/>
      <c r="Z765" s="44"/>
      <c r="AA765" s="44"/>
      <c r="AB765" s="44"/>
      <c r="AC765" s="44"/>
      <c r="AD765" s="44"/>
      <c r="AP765"/>
      <c r="AQ765"/>
      <c r="AX765"/>
    </row>
    <row r="766" spans="18:50">
      <c r="R766" s="409"/>
      <c r="S766" s="44"/>
      <c r="T766" s="44"/>
      <c r="U766" s="44"/>
      <c r="V766" s="44"/>
      <c r="W766" s="44"/>
      <c r="X766" s="44"/>
      <c r="Y766" s="44"/>
      <c r="Z766" s="44"/>
      <c r="AA766" s="44"/>
      <c r="AB766" s="44"/>
      <c r="AC766" s="44"/>
      <c r="AD766" s="44"/>
      <c r="AP766"/>
      <c r="AQ766"/>
      <c r="AX766"/>
    </row>
    <row r="767" spans="18:50">
      <c r="R767" s="409"/>
      <c r="S767" s="44"/>
      <c r="T767" s="44"/>
      <c r="U767" s="44"/>
      <c r="V767" s="44"/>
      <c r="W767" s="44"/>
      <c r="X767" s="44"/>
      <c r="Y767" s="44"/>
      <c r="Z767" s="44"/>
      <c r="AA767" s="44"/>
      <c r="AB767" s="44"/>
      <c r="AC767" s="44"/>
      <c r="AD767" s="44"/>
      <c r="AP767"/>
      <c r="AQ767"/>
      <c r="AX767"/>
    </row>
    <row r="768" spans="18:50">
      <c r="R768" s="409"/>
      <c r="S768" s="44"/>
      <c r="T768" s="44"/>
      <c r="U768" s="44"/>
      <c r="V768" s="44"/>
      <c r="W768" s="44"/>
      <c r="X768" s="44"/>
      <c r="Y768" s="44"/>
      <c r="Z768" s="44"/>
      <c r="AA768" s="44"/>
      <c r="AB768" s="44"/>
      <c r="AC768" s="44"/>
      <c r="AD768" s="44"/>
      <c r="AP768"/>
      <c r="AQ768"/>
      <c r="AX768"/>
    </row>
    <row r="769" spans="18:50">
      <c r="R769" s="409"/>
      <c r="S769" s="44"/>
      <c r="T769" s="44"/>
      <c r="U769" s="44"/>
      <c r="V769" s="44"/>
      <c r="W769" s="44"/>
      <c r="X769" s="44"/>
      <c r="Y769" s="44"/>
      <c r="Z769" s="44"/>
      <c r="AA769" s="44"/>
      <c r="AB769" s="44"/>
      <c r="AC769" s="44"/>
      <c r="AD769" s="44"/>
      <c r="AP769"/>
      <c r="AQ769"/>
      <c r="AX769"/>
    </row>
    <row r="770" spans="18:50">
      <c r="R770" s="409"/>
      <c r="S770" s="44"/>
      <c r="T770" s="44"/>
      <c r="U770" s="44"/>
      <c r="V770" s="44"/>
      <c r="W770" s="44"/>
      <c r="X770" s="44"/>
      <c r="Y770" s="44"/>
      <c r="Z770" s="44"/>
      <c r="AA770" s="44"/>
      <c r="AB770" s="44"/>
      <c r="AC770" s="44"/>
      <c r="AD770" s="44"/>
      <c r="AP770"/>
      <c r="AQ770"/>
      <c r="AX770"/>
    </row>
    <row r="771" spans="18:50">
      <c r="R771" s="409"/>
      <c r="S771" s="44"/>
      <c r="T771" s="44"/>
      <c r="U771" s="44"/>
      <c r="V771" s="44"/>
      <c r="W771" s="44"/>
      <c r="X771" s="44"/>
      <c r="Y771" s="44"/>
      <c r="Z771" s="44"/>
      <c r="AA771" s="44"/>
      <c r="AB771" s="44"/>
      <c r="AC771" s="44"/>
      <c r="AD771" s="44"/>
      <c r="AP771"/>
      <c r="AQ771"/>
      <c r="AX771"/>
    </row>
    <row r="772" spans="18:50">
      <c r="R772" s="409"/>
      <c r="S772" s="44"/>
      <c r="T772" s="44"/>
      <c r="U772" s="44"/>
      <c r="V772" s="44"/>
      <c r="W772" s="44"/>
      <c r="X772" s="44"/>
      <c r="Y772" s="44"/>
      <c r="Z772" s="44"/>
      <c r="AA772" s="44"/>
      <c r="AB772" s="44"/>
      <c r="AC772" s="44"/>
      <c r="AD772" s="44"/>
      <c r="AP772"/>
      <c r="AQ772"/>
      <c r="AX772"/>
    </row>
    <row r="773" spans="18:50">
      <c r="R773" s="409"/>
      <c r="S773" s="44"/>
      <c r="T773" s="44"/>
      <c r="U773" s="44"/>
      <c r="V773" s="44"/>
      <c r="W773" s="44"/>
      <c r="X773" s="44"/>
      <c r="Y773" s="44"/>
      <c r="Z773" s="44"/>
      <c r="AA773" s="44"/>
      <c r="AB773" s="44"/>
      <c r="AC773" s="44"/>
      <c r="AD773" s="44"/>
      <c r="AP773"/>
      <c r="AQ773"/>
      <c r="AX773"/>
    </row>
    <row r="774" spans="18:50">
      <c r="R774" s="409"/>
      <c r="S774" s="44"/>
      <c r="T774" s="44"/>
      <c r="U774" s="44"/>
      <c r="V774" s="44"/>
      <c r="W774" s="44"/>
      <c r="X774" s="44"/>
      <c r="Y774" s="44"/>
      <c r="Z774" s="44"/>
      <c r="AA774" s="44"/>
      <c r="AB774" s="44"/>
      <c r="AC774" s="44"/>
      <c r="AD774" s="44"/>
      <c r="AP774"/>
      <c r="AQ774"/>
      <c r="AX774"/>
    </row>
    <row r="775" spans="18:50">
      <c r="R775" s="409"/>
      <c r="S775" s="44"/>
      <c r="T775" s="44"/>
      <c r="U775" s="44"/>
      <c r="V775" s="44"/>
      <c r="W775" s="44"/>
      <c r="X775" s="44"/>
      <c r="Y775" s="44"/>
      <c r="Z775" s="44"/>
      <c r="AA775" s="44"/>
      <c r="AB775" s="44"/>
      <c r="AC775" s="44"/>
      <c r="AD775" s="44"/>
      <c r="AP775"/>
      <c r="AQ775"/>
      <c r="AX775"/>
    </row>
    <row r="776" spans="18:50">
      <c r="R776" s="409"/>
      <c r="S776" s="44"/>
      <c r="T776" s="44"/>
      <c r="U776" s="44"/>
      <c r="V776" s="44"/>
      <c r="W776" s="44"/>
      <c r="X776" s="44"/>
      <c r="Y776" s="44"/>
      <c r="Z776" s="44"/>
      <c r="AA776" s="44"/>
      <c r="AB776" s="44"/>
      <c r="AC776" s="44"/>
      <c r="AD776" s="44"/>
      <c r="AP776"/>
      <c r="AQ776"/>
      <c r="AX776"/>
    </row>
    <row r="777" spans="18:50">
      <c r="R777" s="409"/>
      <c r="S777" s="44"/>
      <c r="T777" s="44"/>
      <c r="U777" s="44"/>
      <c r="V777" s="44"/>
      <c r="W777" s="44"/>
      <c r="X777" s="44"/>
      <c r="Y777" s="44"/>
      <c r="Z777" s="44"/>
      <c r="AA777" s="44"/>
      <c r="AB777" s="44"/>
      <c r="AC777" s="44"/>
      <c r="AD777" s="44"/>
      <c r="AP777"/>
      <c r="AQ777"/>
      <c r="AX777"/>
    </row>
    <row r="778" spans="18:50">
      <c r="R778" s="409"/>
      <c r="S778" s="44"/>
      <c r="T778" s="44"/>
      <c r="U778" s="44"/>
      <c r="V778" s="44"/>
      <c r="W778" s="44"/>
      <c r="X778" s="44"/>
      <c r="Y778" s="44"/>
      <c r="Z778" s="44"/>
      <c r="AA778" s="44"/>
      <c r="AB778" s="44"/>
      <c r="AC778" s="44"/>
      <c r="AD778" s="44"/>
      <c r="AP778"/>
      <c r="AQ778"/>
      <c r="AX778"/>
    </row>
    <row r="779" spans="18:50">
      <c r="R779" s="409"/>
      <c r="S779" s="44"/>
      <c r="T779" s="44"/>
      <c r="U779" s="44"/>
      <c r="V779" s="44"/>
      <c r="W779" s="44"/>
      <c r="X779" s="44"/>
      <c r="Y779" s="44"/>
      <c r="Z779" s="44"/>
      <c r="AA779" s="44"/>
      <c r="AB779" s="44"/>
      <c r="AC779" s="44"/>
      <c r="AD779" s="44"/>
      <c r="AP779"/>
      <c r="AQ779"/>
      <c r="AX779"/>
    </row>
    <row r="780" spans="18:50">
      <c r="R780" s="409"/>
      <c r="S780" s="44"/>
      <c r="T780" s="44"/>
      <c r="U780" s="44"/>
      <c r="V780" s="44"/>
      <c r="W780" s="44"/>
      <c r="X780" s="44"/>
      <c r="Y780" s="44"/>
      <c r="Z780" s="44"/>
      <c r="AA780" s="44"/>
      <c r="AB780" s="44"/>
      <c r="AC780" s="44"/>
      <c r="AD780" s="44"/>
      <c r="AP780"/>
      <c r="AQ780"/>
      <c r="AX780"/>
    </row>
    <row r="781" spans="18:50">
      <c r="R781" s="409"/>
      <c r="S781" s="44"/>
      <c r="T781" s="44"/>
      <c r="U781" s="44"/>
      <c r="V781" s="44"/>
      <c r="W781" s="44"/>
      <c r="X781" s="44"/>
      <c r="Y781" s="44"/>
      <c r="Z781" s="44"/>
      <c r="AA781" s="44"/>
      <c r="AB781" s="44"/>
      <c r="AC781" s="44"/>
      <c r="AD781" s="44"/>
      <c r="AP781"/>
      <c r="AQ781"/>
      <c r="AX781"/>
    </row>
    <row r="782" spans="18:50">
      <c r="R782" s="409"/>
      <c r="S782" s="44"/>
      <c r="T782" s="44"/>
      <c r="U782" s="44"/>
      <c r="V782" s="44"/>
      <c r="W782" s="44"/>
      <c r="X782" s="44"/>
      <c r="Y782" s="44"/>
      <c r="Z782" s="44"/>
      <c r="AA782" s="44"/>
      <c r="AB782" s="44"/>
      <c r="AC782" s="44"/>
      <c r="AD782" s="44"/>
      <c r="AP782"/>
      <c r="AQ782"/>
      <c r="AX782"/>
    </row>
    <row r="783" spans="18:50">
      <c r="R783" s="409"/>
      <c r="S783" s="44"/>
      <c r="T783" s="44"/>
      <c r="U783" s="44"/>
      <c r="V783" s="44"/>
      <c r="W783" s="44"/>
      <c r="X783" s="44"/>
      <c r="Y783" s="44"/>
      <c r="Z783" s="44"/>
      <c r="AA783" s="44"/>
      <c r="AB783" s="44"/>
      <c r="AC783" s="44"/>
      <c r="AD783" s="44"/>
      <c r="AP783"/>
      <c r="AQ783"/>
      <c r="AX783"/>
    </row>
    <row r="784" spans="18:50">
      <c r="R784" s="409"/>
      <c r="S784" s="44"/>
      <c r="T784" s="44"/>
      <c r="U784" s="44"/>
      <c r="V784" s="44"/>
      <c r="W784" s="44"/>
      <c r="X784" s="44"/>
      <c r="Y784" s="44"/>
      <c r="Z784" s="44"/>
      <c r="AA784" s="44"/>
      <c r="AB784" s="44"/>
      <c r="AC784" s="44"/>
      <c r="AD784" s="44"/>
      <c r="AP784"/>
      <c r="AQ784"/>
      <c r="AX784"/>
    </row>
    <row r="785" spans="18:50">
      <c r="R785" s="409"/>
      <c r="S785" s="44"/>
      <c r="T785" s="44"/>
      <c r="U785" s="44"/>
      <c r="V785" s="44"/>
      <c r="W785" s="44"/>
      <c r="X785" s="44"/>
      <c r="Y785" s="44"/>
      <c r="Z785" s="44"/>
      <c r="AA785" s="44"/>
      <c r="AB785" s="44"/>
      <c r="AC785" s="44"/>
      <c r="AD785" s="44"/>
      <c r="AP785"/>
      <c r="AQ785"/>
      <c r="AX785"/>
    </row>
    <row r="786" spans="18:50">
      <c r="R786" s="409"/>
      <c r="S786" s="44"/>
      <c r="T786" s="44"/>
      <c r="U786" s="44"/>
      <c r="V786" s="44"/>
      <c r="W786" s="44"/>
      <c r="X786" s="44"/>
      <c r="Y786" s="44"/>
      <c r="Z786" s="44"/>
      <c r="AA786" s="44"/>
      <c r="AB786" s="44"/>
      <c r="AC786" s="44"/>
      <c r="AD786" s="44"/>
      <c r="AP786"/>
      <c r="AQ786"/>
      <c r="AX786"/>
    </row>
    <row r="787" spans="18:50">
      <c r="R787" s="409"/>
      <c r="S787" s="44"/>
      <c r="T787" s="44"/>
      <c r="U787" s="44"/>
      <c r="V787" s="44"/>
      <c r="W787" s="44"/>
      <c r="X787" s="44"/>
      <c r="Y787" s="44"/>
      <c r="Z787" s="44"/>
      <c r="AA787" s="44"/>
      <c r="AB787" s="44"/>
      <c r="AC787" s="44"/>
      <c r="AD787" s="44"/>
      <c r="AP787"/>
      <c r="AQ787"/>
      <c r="AX787"/>
    </row>
    <row r="788" spans="18:50">
      <c r="R788" s="409"/>
      <c r="S788" s="44"/>
      <c r="T788" s="44"/>
      <c r="U788" s="44"/>
      <c r="V788" s="44"/>
      <c r="W788" s="44"/>
      <c r="X788" s="44"/>
      <c r="Y788" s="44"/>
      <c r="Z788" s="44"/>
      <c r="AA788" s="44"/>
      <c r="AB788" s="44"/>
      <c r="AC788" s="44"/>
      <c r="AD788" s="44"/>
      <c r="AP788"/>
      <c r="AQ788"/>
      <c r="AX788"/>
    </row>
    <row r="789" spans="18:50">
      <c r="R789" s="409"/>
      <c r="S789" s="44"/>
      <c r="T789" s="44"/>
      <c r="U789" s="44"/>
      <c r="V789" s="44"/>
      <c r="W789" s="44"/>
      <c r="X789" s="44"/>
      <c r="Y789" s="44"/>
      <c r="Z789" s="44"/>
      <c r="AA789" s="44"/>
      <c r="AB789" s="44"/>
      <c r="AC789" s="44"/>
      <c r="AD789" s="44"/>
      <c r="AP789"/>
      <c r="AQ789"/>
      <c r="AX789"/>
    </row>
    <row r="790" spans="18:50">
      <c r="R790" s="409"/>
      <c r="S790" s="44"/>
      <c r="T790" s="44"/>
      <c r="U790" s="44"/>
      <c r="V790" s="44"/>
      <c r="W790" s="44"/>
      <c r="X790" s="44"/>
      <c r="Y790" s="44"/>
      <c r="Z790" s="44"/>
      <c r="AA790" s="44"/>
      <c r="AB790" s="44"/>
      <c r="AC790" s="44"/>
      <c r="AD790" s="44"/>
      <c r="AP790"/>
      <c r="AQ790"/>
      <c r="AX790"/>
    </row>
    <row r="791" spans="18:50">
      <c r="R791" s="409"/>
      <c r="S791" s="44"/>
      <c r="T791" s="44"/>
      <c r="U791" s="44"/>
      <c r="V791" s="44"/>
      <c r="W791" s="44"/>
      <c r="X791" s="44"/>
      <c r="Y791" s="44"/>
      <c r="Z791" s="44"/>
      <c r="AA791" s="44"/>
      <c r="AB791" s="44"/>
      <c r="AC791" s="44"/>
      <c r="AD791" s="44"/>
      <c r="AP791"/>
      <c r="AQ791"/>
      <c r="AX791"/>
    </row>
    <row r="792" spans="18:50">
      <c r="R792" s="409"/>
      <c r="S792" s="44"/>
      <c r="T792" s="44"/>
      <c r="U792" s="44"/>
      <c r="V792" s="44"/>
      <c r="W792" s="44"/>
      <c r="X792" s="44"/>
      <c r="Y792" s="44"/>
      <c r="Z792" s="44"/>
      <c r="AA792" s="44"/>
      <c r="AB792" s="44"/>
      <c r="AC792" s="44"/>
      <c r="AD792" s="44"/>
      <c r="AP792"/>
      <c r="AQ792"/>
      <c r="AX792"/>
    </row>
    <row r="793" spans="18:50">
      <c r="R793" s="409"/>
      <c r="S793" s="44"/>
      <c r="T793" s="44"/>
      <c r="U793" s="44"/>
      <c r="V793" s="44"/>
      <c r="W793" s="44"/>
      <c r="X793" s="44"/>
      <c r="Y793" s="44"/>
      <c r="Z793" s="44"/>
      <c r="AA793" s="44"/>
      <c r="AB793" s="44"/>
      <c r="AC793" s="44"/>
      <c r="AD793" s="44"/>
      <c r="AP793"/>
      <c r="AQ793"/>
      <c r="AX793"/>
    </row>
    <row r="794" spans="18:50">
      <c r="R794" s="409"/>
      <c r="S794" s="44"/>
      <c r="T794" s="44"/>
      <c r="U794" s="44"/>
      <c r="V794" s="44"/>
      <c r="W794" s="44"/>
      <c r="X794" s="44"/>
      <c r="Y794" s="44"/>
      <c r="Z794" s="44"/>
      <c r="AA794" s="44"/>
      <c r="AB794" s="44"/>
      <c r="AC794" s="44"/>
      <c r="AD794" s="44"/>
      <c r="AP794"/>
      <c r="AQ794"/>
      <c r="AX794"/>
    </row>
    <row r="795" spans="18:50">
      <c r="R795" s="409"/>
      <c r="S795" s="44"/>
      <c r="T795" s="44"/>
      <c r="U795" s="44"/>
      <c r="V795" s="44"/>
      <c r="W795" s="44"/>
      <c r="X795" s="44"/>
      <c r="Y795" s="44"/>
      <c r="Z795" s="44"/>
      <c r="AA795" s="44"/>
      <c r="AB795" s="44"/>
      <c r="AC795" s="44"/>
      <c r="AD795" s="44"/>
      <c r="AP795"/>
      <c r="AQ795"/>
      <c r="AX795"/>
    </row>
    <row r="796" spans="18:50">
      <c r="R796" s="409"/>
      <c r="S796" s="44"/>
      <c r="T796" s="44"/>
      <c r="U796" s="44"/>
      <c r="V796" s="44"/>
      <c r="W796" s="44"/>
      <c r="X796" s="44"/>
      <c r="Y796" s="44"/>
      <c r="Z796" s="44"/>
      <c r="AA796" s="44"/>
      <c r="AB796" s="44"/>
      <c r="AC796" s="44"/>
      <c r="AD796" s="44"/>
      <c r="AP796"/>
      <c r="AQ796"/>
      <c r="AX796"/>
    </row>
    <row r="797" spans="18:50">
      <c r="R797" s="409"/>
      <c r="S797" s="44"/>
      <c r="T797" s="44"/>
      <c r="U797" s="44"/>
      <c r="V797" s="44"/>
      <c r="W797" s="44"/>
      <c r="X797" s="44"/>
      <c r="Y797" s="44"/>
      <c r="Z797" s="44"/>
      <c r="AA797" s="44"/>
      <c r="AB797" s="44"/>
      <c r="AC797" s="44"/>
      <c r="AD797" s="44"/>
      <c r="AP797"/>
      <c r="AQ797"/>
      <c r="AX797"/>
    </row>
    <row r="798" spans="18:50">
      <c r="R798" s="409"/>
      <c r="S798" s="44"/>
      <c r="T798" s="44"/>
      <c r="U798" s="44"/>
      <c r="V798" s="44"/>
      <c r="W798" s="44"/>
      <c r="X798" s="44"/>
      <c r="Y798" s="44"/>
      <c r="Z798" s="44"/>
      <c r="AA798" s="44"/>
      <c r="AB798" s="44"/>
      <c r="AC798" s="44"/>
      <c r="AD798" s="44"/>
      <c r="AP798"/>
      <c r="AQ798"/>
      <c r="AX798"/>
    </row>
    <row r="799" spans="18:50">
      <c r="R799" s="409"/>
      <c r="S799" s="44"/>
      <c r="T799" s="44"/>
      <c r="U799" s="44"/>
      <c r="V799" s="44"/>
      <c r="W799" s="44"/>
      <c r="X799" s="44"/>
      <c r="Y799" s="44"/>
      <c r="Z799" s="44"/>
      <c r="AA799" s="44"/>
      <c r="AB799" s="44"/>
      <c r="AC799" s="44"/>
      <c r="AD799" s="44"/>
      <c r="AP799"/>
      <c r="AQ799"/>
      <c r="AX799"/>
    </row>
    <row r="800" spans="18:50">
      <c r="R800" s="409"/>
      <c r="S800" s="44"/>
      <c r="T800" s="44"/>
      <c r="U800" s="44"/>
      <c r="V800" s="44"/>
      <c r="W800" s="44"/>
      <c r="X800" s="44"/>
      <c r="Y800" s="44"/>
      <c r="Z800" s="44"/>
      <c r="AA800" s="44"/>
      <c r="AB800" s="44"/>
      <c r="AC800" s="44"/>
      <c r="AD800" s="44"/>
      <c r="AP800"/>
      <c r="AQ800"/>
      <c r="AX800"/>
    </row>
    <row r="801" spans="18:50">
      <c r="R801" s="409"/>
      <c r="S801" s="44"/>
      <c r="T801" s="44"/>
      <c r="U801" s="44"/>
      <c r="V801" s="44"/>
      <c r="W801" s="44"/>
      <c r="X801" s="44"/>
      <c r="Y801" s="44"/>
      <c r="Z801" s="44"/>
      <c r="AA801" s="44"/>
      <c r="AB801" s="44"/>
      <c r="AC801" s="44"/>
      <c r="AD801" s="44"/>
      <c r="AP801"/>
      <c r="AQ801"/>
      <c r="AX801"/>
    </row>
    <row r="802" spans="18:50">
      <c r="R802" s="409"/>
      <c r="S802" s="44"/>
      <c r="T802" s="44"/>
      <c r="U802" s="44"/>
      <c r="V802" s="44"/>
      <c r="W802" s="44"/>
      <c r="X802" s="44"/>
      <c r="Y802" s="44"/>
      <c r="Z802" s="44"/>
      <c r="AA802" s="44"/>
      <c r="AB802" s="44"/>
      <c r="AC802" s="44"/>
      <c r="AD802" s="44"/>
      <c r="AP802"/>
      <c r="AQ802"/>
      <c r="AX802"/>
    </row>
    <row r="803" spans="18:50">
      <c r="R803" s="409"/>
      <c r="S803" s="44"/>
      <c r="T803" s="44"/>
      <c r="U803" s="44"/>
      <c r="V803" s="44"/>
      <c r="W803" s="44"/>
      <c r="X803" s="44"/>
      <c r="Y803" s="44"/>
      <c r="Z803" s="44"/>
      <c r="AA803" s="44"/>
      <c r="AB803" s="44"/>
      <c r="AC803" s="44"/>
      <c r="AD803" s="44"/>
      <c r="AP803"/>
      <c r="AQ803"/>
      <c r="AX803"/>
    </row>
    <row r="804" spans="18:50">
      <c r="R804" s="409"/>
      <c r="S804" s="44"/>
      <c r="T804" s="44"/>
      <c r="U804" s="44"/>
      <c r="V804" s="44"/>
      <c r="W804" s="44"/>
      <c r="X804" s="44"/>
      <c r="Y804" s="44"/>
      <c r="Z804" s="44"/>
      <c r="AA804" s="44"/>
      <c r="AB804" s="44"/>
      <c r="AC804" s="44"/>
      <c r="AD804" s="44"/>
      <c r="AP804"/>
      <c r="AQ804"/>
      <c r="AX804"/>
    </row>
    <row r="805" spans="18:50">
      <c r="R805" s="409"/>
      <c r="S805" s="44"/>
      <c r="T805" s="44"/>
      <c r="U805" s="44"/>
      <c r="V805" s="44"/>
      <c r="W805" s="44"/>
      <c r="X805" s="44"/>
      <c r="Y805" s="44"/>
      <c r="Z805" s="44"/>
      <c r="AA805" s="44"/>
      <c r="AB805" s="44"/>
      <c r="AC805" s="44"/>
      <c r="AD805" s="44"/>
      <c r="AP805"/>
      <c r="AQ805"/>
      <c r="AX805"/>
    </row>
    <row r="806" spans="18:50">
      <c r="R806" s="409"/>
      <c r="S806" s="44"/>
      <c r="T806" s="44"/>
      <c r="U806" s="44"/>
      <c r="V806" s="44"/>
      <c r="W806" s="44"/>
      <c r="X806" s="44"/>
      <c r="Y806" s="44"/>
      <c r="Z806" s="44"/>
      <c r="AA806" s="44"/>
      <c r="AB806" s="44"/>
      <c r="AC806" s="44"/>
      <c r="AD806" s="44"/>
      <c r="AP806"/>
      <c r="AQ806"/>
      <c r="AX806"/>
    </row>
    <row r="807" spans="18:50">
      <c r="R807" s="409"/>
      <c r="S807" s="44"/>
      <c r="T807" s="44"/>
      <c r="U807" s="44"/>
      <c r="V807" s="44"/>
      <c r="W807" s="44"/>
      <c r="X807" s="44"/>
      <c r="Y807" s="44"/>
      <c r="Z807" s="44"/>
      <c r="AA807" s="44"/>
      <c r="AB807" s="44"/>
      <c r="AC807" s="44"/>
      <c r="AD807" s="44"/>
      <c r="AP807"/>
      <c r="AQ807"/>
      <c r="AX807"/>
    </row>
    <row r="808" spans="18:50">
      <c r="R808" s="409"/>
      <c r="S808" s="44"/>
      <c r="T808" s="44"/>
      <c r="U808" s="44"/>
      <c r="V808" s="44"/>
      <c r="W808" s="44"/>
      <c r="X808" s="44"/>
      <c r="Y808" s="44"/>
      <c r="Z808" s="44"/>
      <c r="AA808" s="44"/>
      <c r="AB808" s="44"/>
      <c r="AC808" s="44"/>
      <c r="AD808" s="44"/>
      <c r="AP808"/>
      <c r="AQ808"/>
      <c r="AX808"/>
    </row>
    <row r="809" spans="18:50">
      <c r="R809" s="409"/>
      <c r="S809" s="44"/>
      <c r="T809" s="44"/>
      <c r="U809" s="44"/>
      <c r="V809" s="44"/>
      <c r="W809" s="44"/>
      <c r="X809" s="44"/>
      <c r="Y809" s="44"/>
      <c r="Z809" s="44"/>
      <c r="AA809" s="44"/>
      <c r="AB809" s="44"/>
      <c r="AC809" s="44"/>
      <c r="AD809" s="44"/>
      <c r="AP809"/>
      <c r="AQ809"/>
      <c r="AX809"/>
    </row>
    <row r="810" spans="18:50">
      <c r="R810" s="409"/>
      <c r="S810" s="44"/>
      <c r="T810" s="44"/>
      <c r="U810" s="44"/>
      <c r="V810" s="44"/>
      <c r="W810" s="44"/>
      <c r="X810" s="44"/>
      <c r="Y810" s="44"/>
      <c r="Z810" s="44"/>
      <c r="AA810" s="44"/>
      <c r="AB810" s="44"/>
      <c r="AC810" s="44"/>
      <c r="AD810" s="44"/>
      <c r="AP810"/>
      <c r="AQ810"/>
      <c r="AX810"/>
    </row>
    <row r="811" spans="18:50">
      <c r="R811" s="409"/>
      <c r="S811" s="44"/>
      <c r="T811" s="44"/>
      <c r="U811" s="44"/>
      <c r="V811" s="44"/>
      <c r="W811" s="44"/>
      <c r="X811" s="44"/>
      <c r="Y811" s="44"/>
      <c r="Z811" s="44"/>
      <c r="AA811" s="44"/>
      <c r="AB811" s="44"/>
      <c r="AC811" s="44"/>
      <c r="AD811" s="44"/>
      <c r="AP811"/>
      <c r="AQ811"/>
      <c r="AX811"/>
    </row>
    <row r="812" spans="18:50">
      <c r="R812" s="409"/>
      <c r="S812" s="44"/>
      <c r="T812" s="44"/>
      <c r="U812" s="44"/>
      <c r="V812" s="44"/>
      <c r="W812" s="44"/>
      <c r="X812" s="44"/>
      <c r="Y812" s="44"/>
      <c r="Z812" s="44"/>
      <c r="AA812" s="44"/>
      <c r="AB812" s="44"/>
      <c r="AC812" s="44"/>
      <c r="AD812" s="44"/>
      <c r="AP812"/>
      <c r="AQ812"/>
      <c r="AX812"/>
    </row>
    <row r="813" spans="18:50">
      <c r="R813" s="409"/>
      <c r="S813" s="44"/>
      <c r="T813" s="44"/>
      <c r="U813" s="44"/>
      <c r="V813" s="44"/>
      <c r="W813" s="44"/>
      <c r="X813" s="44"/>
      <c r="Y813" s="44"/>
      <c r="Z813" s="44"/>
      <c r="AA813" s="44"/>
      <c r="AB813" s="44"/>
      <c r="AC813" s="44"/>
      <c r="AD813" s="44"/>
      <c r="AP813"/>
      <c r="AQ813"/>
      <c r="AX813"/>
    </row>
    <row r="814" spans="18:50">
      <c r="R814" s="409"/>
      <c r="S814" s="44"/>
      <c r="T814" s="44"/>
      <c r="U814" s="44"/>
      <c r="V814" s="44"/>
      <c r="W814" s="44"/>
      <c r="X814" s="44"/>
      <c r="Y814" s="44"/>
      <c r="Z814" s="44"/>
      <c r="AA814" s="44"/>
      <c r="AB814" s="44"/>
      <c r="AC814" s="44"/>
      <c r="AD814" s="44"/>
      <c r="AP814"/>
      <c r="AQ814"/>
      <c r="AX814"/>
    </row>
    <row r="815" spans="18:50">
      <c r="R815" s="409"/>
      <c r="S815" s="44"/>
      <c r="T815" s="44"/>
      <c r="U815" s="44"/>
      <c r="V815" s="44"/>
      <c r="W815" s="44"/>
      <c r="X815" s="44"/>
      <c r="Y815" s="44"/>
      <c r="Z815" s="44"/>
      <c r="AA815" s="44"/>
      <c r="AB815" s="44"/>
      <c r="AC815" s="44"/>
      <c r="AD815" s="44"/>
      <c r="AP815"/>
      <c r="AQ815"/>
      <c r="AX815"/>
    </row>
    <row r="816" spans="18:50">
      <c r="R816" s="409"/>
      <c r="S816" s="44"/>
      <c r="T816" s="44"/>
      <c r="U816" s="44"/>
      <c r="V816" s="44"/>
      <c r="W816" s="44"/>
      <c r="X816" s="44"/>
      <c r="Y816" s="44"/>
      <c r="Z816" s="44"/>
      <c r="AA816" s="44"/>
      <c r="AB816" s="44"/>
      <c r="AC816" s="44"/>
      <c r="AD816" s="44"/>
      <c r="AP816"/>
      <c r="AQ816"/>
      <c r="AX816"/>
    </row>
    <row r="817" spans="18:50">
      <c r="R817" s="409"/>
      <c r="S817" s="44"/>
      <c r="T817" s="44"/>
      <c r="U817" s="44"/>
      <c r="V817" s="44"/>
      <c r="W817" s="44"/>
      <c r="X817" s="44"/>
      <c r="Y817" s="44"/>
      <c r="Z817" s="44"/>
      <c r="AA817" s="44"/>
      <c r="AB817" s="44"/>
      <c r="AC817" s="44"/>
      <c r="AD817" s="44"/>
      <c r="AP817"/>
      <c r="AQ817"/>
      <c r="AX817"/>
    </row>
    <row r="818" spans="18:50">
      <c r="R818" s="409"/>
      <c r="S818" s="44"/>
      <c r="T818" s="44"/>
      <c r="U818" s="44"/>
      <c r="V818" s="44"/>
      <c r="W818" s="44"/>
      <c r="X818" s="44"/>
      <c r="Y818" s="44"/>
      <c r="Z818" s="44"/>
      <c r="AA818" s="44"/>
      <c r="AB818" s="44"/>
      <c r="AC818" s="44"/>
      <c r="AD818" s="44"/>
      <c r="AP818"/>
      <c r="AQ818"/>
      <c r="AX818"/>
    </row>
    <row r="819" spans="18:50">
      <c r="R819" s="409"/>
      <c r="S819" s="44"/>
      <c r="T819" s="44"/>
      <c r="U819" s="44"/>
      <c r="V819" s="44"/>
      <c r="W819" s="44"/>
      <c r="X819" s="44"/>
      <c r="Y819" s="44"/>
      <c r="Z819" s="44"/>
      <c r="AA819" s="44"/>
      <c r="AB819" s="44"/>
      <c r="AC819" s="44"/>
      <c r="AD819" s="44"/>
      <c r="AP819"/>
      <c r="AQ819"/>
      <c r="AX819"/>
    </row>
    <row r="820" spans="18:50">
      <c r="R820" s="409"/>
      <c r="S820" s="44"/>
      <c r="T820" s="44"/>
      <c r="U820" s="44"/>
      <c r="V820" s="44"/>
      <c r="W820" s="44"/>
      <c r="X820" s="44"/>
      <c r="Y820" s="44"/>
      <c r="Z820" s="44"/>
      <c r="AA820" s="44"/>
      <c r="AB820" s="44"/>
      <c r="AC820" s="44"/>
      <c r="AD820" s="44"/>
      <c r="AP820"/>
      <c r="AQ820"/>
      <c r="AX820"/>
    </row>
    <row r="821" spans="18:50">
      <c r="R821" s="409"/>
      <c r="S821" s="44"/>
      <c r="T821" s="44"/>
      <c r="U821" s="44"/>
      <c r="V821" s="44"/>
      <c r="W821" s="44"/>
      <c r="X821" s="44"/>
      <c r="Y821" s="44"/>
      <c r="Z821" s="44"/>
      <c r="AA821" s="44"/>
      <c r="AB821" s="44"/>
      <c r="AC821" s="44"/>
      <c r="AD821" s="44"/>
      <c r="AP821"/>
      <c r="AQ821"/>
      <c r="AX821"/>
    </row>
    <row r="822" spans="18:50">
      <c r="R822" s="409"/>
      <c r="S822" s="44"/>
      <c r="T822" s="44"/>
      <c r="U822" s="44"/>
      <c r="V822" s="44"/>
      <c r="W822" s="44"/>
      <c r="X822" s="44"/>
      <c r="Y822" s="44"/>
      <c r="Z822" s="44"/>
      <c r="AA822" s="44"/>
      <c r="AB822" s="44"/>
      <c r="AC822" s="44"/>
      <c r="AD822" s="44"/>
      <c r="AP822"/>
      <c r="AQ822"/>
      <c r="AX822"/>
    </row>
    <row r="823" spans="18:50">
      <c r="R823" s="409"/>
      <c r="S823" s="44"/>
      <c r="T823" s="44"/>
      <c r="U823" s="44"/>
      <c r="V823" s="44"/>
      <c r="W823" s="44"/>
      <c r="X823" s="44"/>
      <c r="Y823" s="44"/>
      <c r="Z823" s="44"/>
      <c r="AA823" s="44"/>
      <c r="AB823" s="44"/>
      <c r="AC823" s="44"/>
      <c r="AD823" s="44"/>
      <c r="AP823"/>
      <c r="AQ823"/>
      <c r="AX823"/>
    </row>
    <row r="824" spans="18:50">
      <c r="R824" s="409"/>
      <c r="S824" s="44"/>
      <c r="T824" s="44"/>
      <c r="U824" s="44"/>
      <c r="V824" s="44"/>
      <c r="W824" s="44"/>
      <c r="X824" s="44"/>
      <c r="Y824" s="44"/>
      <c r="Z824" s="44"/>
      <c r="AA824" s="44"/>
      <c r="AB824" s="44"/>
      <c r="AC824" s="44"/>
      <c r="AD824" s="44"/>
      <c r="AP824"/>
      <c r="AQ824"/>
      <c r="AX824"/>
    </row>
    <row r="825" spans="18:50">
      <c r="R825" s="409"/>
      <c r="S825" s="44"/>
      <c r="T825" s="44"/>
      <c r="U825" s="44"/>
      <c r="V825" s="44"/>
      <c r="W825" s="44"/>
      <c r="X825" s="44"/>
      <c r="Y825" s="44"/>
      <c r="Z825" s="44"/>
      <c r="AA825" s="44"/>
      <c r="AB825" s="44"/>
      <c r="AC825" s="44"/>
      <c r="AD825" s="44"/>
      <c r="AP825"/>
      <c r="AQ825"/>
      <c r="AX825"/>
    </row>
    <row r="826" spans="18:50">
      <c r="R826" s="409"/>
      <c r="S826" s="44"/>
      <c r="T826" s="44"/>
      <c r="U826" s="44"/>
      <c r="V826" s="44"/>
      <c r="W826" s="44"/>
      <c r="X826" s="44"/>
      <c r="Y826" s="44"/>
      <c r="Z826" s="44"/>
      <c r="AA826" s="44"/>
      <c r="AB826" s="44"/>
      <c r="AC826" s="44"/>
      <c r="AD826" s="44"/>
      <c r="AP826"/>
      <c r="AQ826"/>
      <c r="AX826"/>
    </row>
    <row r="827" spans="18:50">
      <c r="R827" s="409"/>
      <c r="S827" s="44"/>
      <c r="T827" s="44"/>
      <c r="U827" s="44"/>
      <c r="V827" s="44"/>
      <c r="W827" s="44"/>
      <c r="X827" s="44"/>
      <c r="Y827" s="44"/>
      <c r="Z827" s="44"/>
      <c r="AA827" s="44"/>
      <c r="AB827" s="44"/>
      <c r="AC827" s="44"/>
      <c r="AD827" s="44"/>
      <c r="AP827"/>
      <c r="AQ827"/>
      <c r="AX827"/>
    </row>
    <row r="828" spans="18:50">
      <c r="R828" s="409"/>
      <c r="S828" s="44"/>
      <c r="T828" s="44"/>
      <c r="U828" s="44"/>
      <c r="V828" s="44"/>
      <c r="W828" s="44"/>
      <c r="X828" s="44"/>
      <c r="Y828" s="44"/>
      <c r="Z828" s="44"/>
      <c r="AA828" s="44"/>
      <c r="AB828" s="44"/>
      <c r="AC828" s="44"/>
      <c r="AD828" s="44"/>
      <c r="AP828"/>
      <c r="AQ828"/>
      <c r="AX828"/>
    </row>
    <row r="829" spans="18:50">
      <c r="R829" s="409"/>
      <c r="S829" s="44"/>
      <c r="T829" s="44"/>
      <c r="U829" s="44"/>
      <c r="V829" s="44"/>
      <c r="W829" s="44"/>
      <c r="X829" s="44"/>
      <c r="Y829" s="44"/>
      <c r="Z829" s="44"/>
      <c r="AA829" s="44"/>
      <c r="AB829" s="44"/>
      <c r="AC829" s="44"/>
      <c r="AD829" s="44"/>
      <c r="AP829"/>
      <c r="AQ829"/>
      <c r="AX829"/>
    </row>
    <row r="830" spans="18:50">
      <c r="R830" s="409"/>
      <c r="S830" s="44"/>
      <c r="T830" s="44"/>
      <c r="U830" s="44"/>
      <c r="V830" s="44"/>
      <c r="W830" s="44"/>
      <c r="X830" s="44"/>
      <c r="Y830" s="44"/>
      <c r="Z830" s="44"/>
      <c r="AA830" s="44"/>
      <c r="AB830" s="44"/>
      <c r="AC830" s="44"/>
      <c r="AD830" s="44"/>
      <c r="AP830"/>
      <c r="AQ830"/>
      <c r="AX830"/>
    </row>
    <row r="831" spans="18:50">
      <c r="R831" s="409"/>
      <c r="S831" s="44"/>
      <c r="T831" s="44"/>
      <c r="U831" s="44"/>
      <c r="V831" s="44"/>
      <c r="W831" s="44"/>
      <c r="X831" s="44"/>
      <c r="Y831" s="44"/>
      <c r="Z831" s="44"/>
      <c r="AA831" s="44"/>
      <c r="AB831" s="44"/>
      <c r="AC831" s="44"/>
      <c r="AD831" s="44"/>
      <c r="AP831"/>
      <c r="AQ831"/>
      <c r="AX831"/>
    </row>
    <row r="832" spans="18:50">
      <c r="R832" s="409"/>
      <c r="S832" s="44"/>
      <c r="T832" s="44"/>
      <c r="U832" s="44"/>
      <c r="V832" s="44"/>
      <c r="W832" s="44"/>
      <c r="X832" s="44"/>
      <c r="Y832" s="44"/>
      <c r="Z832" s="44"/>
      <c r="AA832" s="44"/>
      <c r="AB832" s="44"/>
      <c r="AC832" s="44"/>
      <c r="AD832" s="44"/>
      <c r="AP832"/>
      <c r="AQ832"/>
      <c r="AX832"/>
    </row>
    <row r="833" spans="18:50">
      <c r="R833" s="409"/>
      <c r="S833" s="44"/>
      <c r="T833" s="44"/>
      <c r="U833" s="44"/>
      <c r="V833" s="44"/>
      <c r="W833" s="44"/>
      <c r="X833" s="44"/>
      <c r="Y833" s="44"/>
      <c r="Z833" s="44"/>
      <c r="AA833" s="44"/>
      <c r="AB833" s="44"/>
      <c r="AC833" s="44"/>
      <c r="AD833" s="44"/>
      <c r="AP833"/>
      <c r="AQ833"/>
      <c r="AX833"/>
    </row>
    <row r="834" spans="18:50">
      <c r="R834" s="409"/>
      <c r="S834" s="44"/>
      <c r="T834" s="44"/>
      <c r="U834" s="44"/>
      <c r="V834" s="44"/>
      <c r="W834" s="44"/>
      <c r="X834" s="44"/>
      <c r="Y834" s="44"/>
      <c r="Z834" s="44"/>
      <c r="AA834" s="44"/>
      <c r="AB834" s="44"/>
      <c r="AC834" s="44"/>
      <c r="AD834" s="44"/>
      <c r="AP834"/>
      <c r="AQ834"/>
      <c r="AX834"/>
    </row>
    <row r="835" spans="18:50">
      <c r="R835" s="409"/>
      <c r="S835" s="44"/>
      <c r="T835" s="44"/>
      <c r="U835" s="44"/>
      <c r="V835" s="44"/>
      <c r="W835" s="44"/>
      <c r="X835" s="44"/>
      <c r="Y835" s="44"/>
      <c r="Z835" s="44"/>
      <c r="AA835" s="44"/>
      <c r="AB835" s="44"/>
      <c r="AC835" s="44"/>
      <c r="AD835" s="44"/>
      <c r="AP835"/>
      <c r="AQ835"/>
      <c r="AX835"/>
    </row>
    <row r="836" spans="18:50">
      <c r="R836" s="409"/>
      <c r="S836" s="44"/>
      <c r="T836" s="44"/>
      <c r="U836" s="44"/>
      <c r="V836" s="44"/>
      <c r="W836" s="44"/>
      <c r="X836" s="44"/>
      <c r="Y836" s="44"/>
      <c r="Z836" s="44"/>
      <c r="AA836" s="44"/>
      <c r="AB836" s="44"/>
      <c r="AC836" s="44"/>
      <c r="AD836" s="44"/>
      <c r="AP836"/>
      <c r="AQ836"/>
      <c r="AX836"/>
    </row>
    <row r="837" spans="18:50">
      <c r="R837" s="409"/>
      <c r="S837" s="44"/>
      <c r="T837" s="44"/>
      <c r="U837" s="44"/>
      <c r="V837" s="44"/>
      <c r="W837" s="44"/>
      <c r="X837" s="44"/>
      <c r="Y837" s="44"/>
      <c r="Z837" s="44"/>
      <c r="AA837" s="44"/>
      <c r="AB837" s="44"/>
      <c r="AC837" s="44"/>
      <c r="AD837" s="44"/>
      <c r="AP837"/>
      <c r="AQ837"/>
      <c r="AX837"/>
    </row>
    <row r="838" spans="18:50">
      <c r="R838" s="409"/>
      <c r="S838" s="44"/>
      <c r="T838" s="44"/>
      <c r="U838" s="44"/>
      <c r="V838" s="44"/>
      <c r="W838" s="44"/>
      <c r="X838" s="44"/>
      <c r="Y838" s="44"/>
      <c r="Z838" s="44"/>
      <c r="AA838" s="44"/>
      <c r="AB838" s="44"/>
      <c r="AC838" s="44"/>
      <c r="AD838" s="44"/>
      <c r="AP838"/>
      <c r="AQ838"/>
      <c r="AX838"/>
    </row>
    <row r="839" spans="18:50">
      <c r="R839" s="409"/>
      <c r="S839" s="44"/>
      <c r="T839" s="44"/>
      <c r="U839" s="44"/>
      <c r="V839" s="44"/>
      <c r="W839" s="44"/>
      <c r="X839" s="44"/>
      <c r="Y839" s="44"/>
      <c r="Z839" s="44"/>
      <c r="AA839" s="44"/>
      <c r="AB839" s="44"/>
      <c r="AC839" s="44"/>
      <c r="AD839" s="44"/>
      <c r="AP839"/>
      <c r="AQ839"/>
      <c r="AX839"/>
    </row>
    <row r="840" spans="18:50">
      <c r="R840" s="409"/>
      <c r="S840" s="44"/>
      <c r="T840" s="44"/>
      <c r="U840" s="44"/>
      <c r="V840" s="44"/>
      <c r="W840" s="44"/>
      <c r="X840" s="44"/>
      <c r="Y840" s="44"/>
      <c r="Z840" s="44"/>
      <c r="AA840" s="44"/>
      <c r="AB840" s="44"/>
      <c r="AC840" s="44"/>
      <c r="AD840" s="44"/>
      <c r="AP840"/>
      <c r="AQ840"/>
      <c r="AX840"/>
    </row>
    <row r="841" spans="18:50">
      <c r="R841" s="409"/>
      <c r="S841" s="44"/>
      <c r="T841" s="44"/>
      <c r="U841" s="44"/>
      <c r="V841" s="44"/>
      <c r="W841" s="44"/>
      <c r="X841" s="44"/>
      <c r="Y841" s="44"/>
      <c r="Z841" s="44"/>
      <c r="AA841" s="44"/>
      <c r="AB841" s="44"/>
      <c r="AC841" s="44"/>
      <c r="AD841" s="44"/>
      <c r="AP841"/>
      <c r="AQ841"/>
      <c r="AX841"/>
    </row>
    <row r="842" spans="18:50">
      <c r="R842" s="409"/>
      <c r="S842" s="44"/>
      <c r="T842" s="44"/>
      <c r="U842" s="44"/>
      <c r="V842" s="44"/>
      <c r="W842" s="44"/>
      <c r="X842" s="44"/>
      <c r="Y842" s="44"/>
      <c r="Z842" s="44"/>
      <c r="AA842" s="44"/>
      <c r="AB842" s="44"/>
      <c r="AC842" s="44"/>
      <c r="AD842" s="44"/>
      <c r="AP842"/>
      <c r="AQ842"/>
      <c r="AX842"/>
    </row>
    <row r="843" spans="18:50">
      <c r="R843" s="409"/>
      <c r="S843" s="44"/>
      <c r="T843" s="44"/>
      <c r="U843" s="44"/>
      <c r="V843" s="44"/>
      <c r="W843" s="44"/>
      <c r="X843" s="44"/>
      <c r="Y843" s="44"/>
      <c r="Z843" s="44"/>
      <c r="AA843" s="44"/>
      <c r="AB843" s="44"/>
      <c r="AC843" s="44"/>
      <c r="AD843" s="44"/>
      <c r="AP843"/>
      <c r="AQ843"/>
      <c r="AX843"/>
    </row>
    <row r="844" spans="18:50">
      <c r="R844" s="409"/>
      <c r="S844" s="44"/>
      <c r="T844" s="44"/>
      <c r="U844" s="44"/>
      <c r="V844" s="44"/>
      <c r="W844" s="44"/>
      <c r="X844" s="44"/>
      <c r="Y844" s="44"/>
      <c r="Z844" s="44"/>
      <c r="AA844" s="44"/>
      <c r="AB844" s="44"/>
      <c r="AC844" s="44"/>
      <c r="AD844" s="44"/>
      <c r="AP844"/>
      <c r="AQ844"/>
      <c r="AX844"/>
    </row>
    <row r="845" spans="18:50">
      <c r="R845" s="409"/>
      <c r="S845" s="44"/>
      <c r="T845" s="44"/>
      <c r="U845" s="44"/>
      <c r="V845" s="44"/>
      <c r="W845" s="44"/>
      <c r="X845" s="44"/>
      <c r="Y845" s="44"/>
      <c r="Z845" s="44"/>
      <c r="AA845" s="44"/>
      <c r="AB845" s="44"/>
      <c r="AC845" s="44"/>
      <c r="AD845" s="44"/>
      <c r="AP845"/>
      <c r="AQ845"/>
      <c r="AX845"/>
    </row>
    <row r="846" spans="18:50">
      <c r="R846" s="409"/>
      <c r="S846" s="44"/>
      <c r="T846" s="44"/>
      <c r="U846" s="44"/>
      <c r="V846" s="44"/>
      <c r="W846" s="44"/>
      <c r="X846" s="44"/>
      <c r="Y846" s="44"/>
      <c r="Z846" s="44"/>
      <c r="AA846" s="44"/>
      <c r="AB846" s="44"/>
      <c r="AC846" s="44"/>
      <c r="AD846" s="44"/>
      <c r="AP846"/>
      <c r="AQ846"/>
      <c r="AX846"/>
    </row>
    <row r="847" spans="18:50">
      <c r="R847" s="409"/>
      <c r="S847" s="44"/>
      <c r="T847" s="44"/>
      <c r="U847" s="44"/>
      <c r="V847" s="44"/>
      <c r="W847" s="44"/>
      <c r="X847" s="44"/>
      <c r="Y847" s="44"/>
      <c r="Z847" s="44"/>
      <c r="AA847" s="44"/>
      <c r="AB847" s="44"/>
      <c r="AC847" s="44"/>
      <c r="AD847" s="44"/>
      <c r="AP847"/>
      <c r="AQ847"/>
      <c r="AX847"/>
    </row>
    <row r="848" spans="18:50">
      <c r="R848" s="409"/>
      <c r="S848" s="44"/>
      <c r="T848" s="44"/>
      <c r="U848" s="44"/>
      <c r="V848" s="44"/>
      <c r="W848" s="44"/>
      <c r="X848" s="44"/>
      <c r="Y848" s="44"/>
      <c r="Z848" s="44"/>
      <c r="AA848" s="44"/>
      <c r="AB848" s="44"/>
      <c r="AC848" s="44"/>
      <c r="AD848" s="44"/>
      <c r="AP848"/>
      <c r="AQ848"/>
      <c r="AX848"/>
    </row>
    <row r="849" spans="18:50">
      <c r="R849" s="409"/>
      <c r="S849" s="44"/>
      <c r="T849" s="44"/>
      <c r="U849" s="44"/>
      <c r="V849" s="44"/>
      <c r="W849" s="44"/>
      <c r="X849" s="44"/>
      <c r="Y849" s="44"/>
      <c r="Z849" s="44"/>
      <c r="AA849" s="44"/>
      <c r="AB849" s="44"/>
      <c r="AC849" s="44"/>
      <c r="AD849" s="44"/>
      <c r="AP849"/>
      <c r="AQ849"/>
      <c r="AX849"/>
    </row>
    <row r="850" spans="18:50">
      <c r="R850" s="409"/>
      <c r="S850" s="44"/>
      <c r="T850" s="44"/>
      <c r="U850" s="44"/>
      <c r="V850" s="44"/>
      <c r="W850" s="44"/>
      <c r="X850" s="44"/>
      <c r="Y850" s="44"/>
      <c r="Z850" s="44"/>
      <c r="AA850" s="44"/>
      <c r="AB850" s="44"/>
      <c r="AC850" s="44"/>
      <c r="AD850" s="44"/>
      <c r="AP850"/>
      <c r="AQ850"/>
      <c r="AX850"/>
    </row>
    <row r="851" spans="18:50">
      <c r="R851" s="409"/>
      <c r="S851" s="44"/>
      <c r="T851" s="44"/>
      <c r="U851" s="44"/>
      <c r="V851" s="44"/>
      <c r="W851" s="44"/>
      <c r="X851" s="44"/>
      <c r="Y851" s="44"/>
      <c r="Z851" s="44"/>
      <c r="AA851" s="44"/>
      <c r="AB851" s="44"/>
      <c r="AC851" s="44"/>
      <c r="AD851" s="44"/>
      <c r="AP851"/>
      <c r="AQ851"/>
      <c r="AX851"/>
    </row>
    <row r="852" spans="18:50">
      <c r="R852" s="409"/>
      <c r="S852" s="44"/>
      <c r="T852" s="44"/>
      <c r="U852" s="44"/>
      <c r="V852" s="44"/>
      <c r="W852" s="44"/>
      <c r="X852" s="44"/>
      <c r="Y852" s="44"/>
      <c r="Z852" s="44"/>
      <c r="AA852" s="44"/>
      <c r="AB852" s="44"/>
      <c r="AC852" s="44"/>
      <c r="AD852" s="44"/>
      <c r="AP852"/>
      <c r="AQ852"/>
      <c r="AX852"/>
    </row>
    <row r="853" spans="18:50">
      <c r="R853" s="409"/>
      <c r="S853" s="44"/>
      <c r="T853" s="44"/>
      <c r="U853" s="44"/>
      <c r="V853" s="44"/>
      <c r="W853" s="44"/>
      <c r="X853" s="44"/>
      <c r="Y853" s="44"/>
      <c r="Z853" s="44"/>
      <c r="AA853" s="44"/>
      <c r="AB853" s="44"/>
      <c r="AC853" s="44"/>
      <c r="AD853" s="44"/>
      <c r="AP853"/>
      <c r="AQ853"/>
      <c r="AX853"/>
    </row>
    <row r="854" spans="18:50">
      <c r="R854" s="409"/>
      <c r="S854" s="44"/>
      <c r="T854" s="44"/>
      <c r="U854" s="44"/>
      <c r="V854" s="44"/>
      <c r="W854" s="44"/>
      <c r="X854" s="44"/>
      <c r="Y854" s="44"/>
      <c r="Z854" s="44"/>
      <c r="AA854" s="44"/>
      <c r="AB854" s="44"/>
      <c r="AC854" s="44"/>
      <c r="AD854" s="44"/>
      <c r="AP854"/>
      <c r="AQ854"/>
      <c r="AX854"/>
    </row>
    <row r="855" spans="18:50">
      <c r="R855" s="409"/>
      <c r="S855" s="44"/>
      <c r="T855" s="44"/>
      <c r="U855" s="44"/>
      <c r="V855" s="44"/>
      <c r="W855" s="44"/>
      <c r="X855" s="44"/>
      <c r="Y855" s="44"/>
      <c r="Z855" s="44"/>
      <c r="AA855" s="44"/>
      <c r="AB855" s="44"/>
      <c r="AC855" s="44"/>
      <c r="AD855" s="44"/>
      <c r="AP855"/>
      <c r="AQ855"/>
      <c r="AX855"/>
    </row>
    <row r="856" spans="18:50">
      <c r="R856" s="409"/>
      <c r="S856" s="44"/>
      <c r="T856" s="44"/>
      <c r="U856" s="44"/>
      <c r="V856" s="44"/>
      <c r="W856" s="44"/>
      <c r="X856" s="44"/>
      <c r="Y856" s="44"/>
      <c r="Z856" s="44"/>
      <c r="AA856" s="44"/>
      <c r="AB856" s="44"/>
      <c r="AC856" s="44"/>
      <c r="AD856" s="44"/>
      <c r="AP856"/>
      <c r="AQ856"/>
      <c r="AX856"/>
    </row>
    <row r="857" spans="18:50">
      <c r="R857" s="409"/>
      <c r="S857" s="44"/>
      <c r="T857" s="44"/>
      <c r="U857" s="44"/>
      <c r="V857" s="44"/>
      <c r="W857" s="44"/>
      <c r="X857" s="44"/>
      <c r="Y857" s="44"/>
      <c r="Z857" s="44"/>
      <c r="AA857" s="44"/>
      <c r="AB857" s="44"/>
      <c r="AC857" s="44"/>
      <c r="AD857" s="44"/>
      <c r="AP857"/>
      <c r="AQ857"/>
      <c r="AX857"/>
    </row>
    <row r="858" spans="18:50">
      <c r="R858" s="409"/>
      <c r="S858" s="44"/>
      <c r="T858" s="44"/>
      <c r="U858" s="44"/>
      <c r="V858" s="44"/>
      <c r="W858" s="44"/>
      <c r="X858" s="44"/>
      <c r="Y858" s="44"/>
      <c r="Z858" s="44"/>
      <c r="AA858" s="44"/>
      <c r="AB858" s="44"/>
      <c r="AC858" s="44"/>
      <c r="AD858" s="44"/>
      <c r="AP858"/>
      <c r="AQ858"/>
      <c r="AX858"/>
    </row>
    <row r="859" spans="18:50">
      <c r="R859" s="409"/>
      <c r="S859" s="44"/>
      <c r="T859" s="44"/>
      <c r="U859" s="44"/>
      <c r="V859" s="44"/>
      <c r="W859" s="44"/>
      <c r="X859" s="44"/>
      <c r="Y859" s="44"/>
      <c r="Z859" s="44"/>
      <c r="AA859" s="44"/>
      <c r="AB859" s="44"/>
      <c r="AC859" s="44"/>
      <c r="AD859" s="44"/>
      <c r="AP859"/>
      <c r="AQ859"/>
      <c r="AX859"/>
    </row>
    <row r="860" spans="18:50">
      <c r="R860" s="409"/>
      <c r="S860" s="44"/>
      <c r="T860" s="44"/>
      <c r="U860" s="44"/>
      <c r="V860" s="44"/>
      <c r="W860" s="44"/>
      <c r="X860" s="44"/>
      <c r="Y860" s="44"/>
      <c r="Z860" s="44"/>
      <c r="AA860" s="44"/>
      <c r="AB860" s="44"/>
      <c r="AC860" s="44"/>
      <c r="AD860" s="44"/>
      <c r="AP860"/>
      <c r="AQ860"/>
      <c r="AX860"/>
    </row>
    <row r="861" spans="18:50">
      <c r="R861" s="409"/>
      <c r="S861" s="44"/>
      <c r="T861" s="44"/>
      <c r="U861" s="44"/>
      <c r="V861" s="44"/>
      <c r="W861" s="44"/>
      <c r="X861" s="44"/>
      <c r="Y861" s="44"/>
      <c r="Z861" s="44"/>
      <c r="AA861" s="44"/>
      <c r="AB861" s="44"/>
      <c r="AC861" s="44"/>
      <c r="AD861" s="44"/>
      <c r="AP861"/>
      <c r="AQ861"/>
      <c r="AX861"/>
    </row>
    <row r="862" spans="18:50">
      <c r="R862" s="409"/>
      <c r="S862" s="44"/>
      <c r="T862" s="44"/>
      <c r="U862" s="44"/>
      <c r="V862" s="44"/>
      <c r="W862" s="44"/>
      <c r="X862" s="44"/>
      <c r="Y862" s="44"/>
      <c r="Z862" s="44"/>
      <c r="AA862" s="44"/>
      <c r="AB862" s="44"/>
      <c r="AC862" s="44"/>
      <c r="AD862" s="44"/>
      <c r="AP862"/>
      <c r="AQ862"/>
      <c r="AX862"/>
    </row>
    <row r="863" spans="18:50">
      <c r="R863" s="409"/>
      <c r="S863" s="44"/>
      <c r="T863" s="44"/>
      <c r="U863" s="44"/>
      <c r="V863" s="44"/>
      <c r="W863" s="44"/>
      <c r="X863" s="44"/>
      <c r="Y863" s="44"/>
      <c r="Z863" s="44"/>
      <c r="AA863" s="44"/>
      <c r="AB863" s="44"/>
      <c r="AC863" s="44"/>
      <c r="AD863" s="44"/>
      <c r="AP863"/>
      <c r="AQ863"/>
      <c r="AX863"/>
    </row>
    <row r="864" spans="18:50">
      <c r="R864" s="409"/>
      <c r="S864" s="44"/>
      <c r="T864" s="44"/>
      <c r="U864" s="44"/>
      <c r="V864" s="44"/>
      <c r="W864" s="44"/>
      <c r="X864" s="44"/>
      <c r="Y864" s="44"/>
      <c r="Z864" s="44"/>
      <c r="AA864" s="44"/>
      <c r="AB864" s="44"/>
      <c r="AC864" s="44"/>
      <c r="AD864" s="44"/>
      <c r="AP864"/>
      <c r="AQ864"/>
      <c r="AX864"/>
    </row>
    <row r="865" spans="18:50">
      <c r="R865" s="409"/>
      <c r="S865" s="44"/>
      <c r="T865" s="44"/>
      <c r="U865" s="44"/>
      <c r="V865" s="44"/>
      <c r="W865" s="44"/>
      <c r="X865" s="44"/>
      <c r="Y865" s="44"/>
      <c r="Z865" s="44"/>
      <c r="AA865" s="44"/>
      <c r="AB865" s="44"/>
      <c r="AC865" s="44"/>
      <c r="AD865" s="44"/>
      <c r="AP865"/>
      <c r="AQ865"/>
      <c r="AX865"/>
    </row>
    <row r="866" spans="18:50">
      <c r="R866" s="409"/>
      <c r="S866" s="44"/>
      <c r="T866" s="44"/>
      <c r="U866" s="44"/>
      <c r="V866" s="44"/>
      <c r="W866" s="44"/>
      <c r="X866" s="44"/>
      <c r="Y866" s="44"/>
      <c r="Z866" s="44"/>
      <c r="AA866" s="44"/>
      <c r="AB866" s="44"/>
      <c r="AC866" s="44"/>
      <c r="AD866" s="44"/>
      <c r="AP866"/>
      <c r="AQ866"/>
      <c r="AX866"/>
    </row>
    <row r="867" spans="18:50">
      <c r="R867" s="409"/>
      <c r="S867" s="44"/>
      <c r="T867" s="44"/>
      <c r="U867" s="44"/>
      <c r="V867" s="44"/>
      <c r="W867" s="44"/>
      <c r="X867" s="44"/>
      <c r="Y867" s="44"/>
      <c r="Z867" s="44"/>
      <c r="AA867" s="44"/>
      <c r="AB867" s="44"/>
      <c r="AC867" s="44"/>
      <c r="AD867" s="44"/>
      <c r="AP867"/>
      <c r="AQ867"/>
      <c r="AX867"/>
    </row>
    <row r="868" spans="18:50">
      <c r="R868" s="409"/>
      <c r="S868" s="44"/>
      <c r="T868" s="44"/>
      <c r="U868" s="44"/>
      <c r="V868" s="44"/>
      <c r="W868" s="44"/>
      <c r="X868" s="44"/>
      <c r="Y868" s="44"/>
      <c r="Z868" s="44"/>
      <c r="AA868" s="44"/>
      <c r="AB868" s="44"/>
      <c r="AC868" s="44"/>
      <c r="AD868" s="44"/>
      <c r="AP868"/>
      <c r="AQ868"/>
      <c r="AX868"/>
    </row>
    <row r="869" spans="18:50">
      <c r="R869" s="409"/>
      <c r="S869" s="44"/>
      <c r="T869" s="44"/>
      <c r="U869" s="44"/>
      <c r="V869" s="44"/>
      <c r="W869" s="44"/>
      <c r="X869" s="44"/>
      <c r="Y869" s="44"/>
      <c r="Z869" s="44"/>
      <c r="AA869" s="44"/>
      <c r="AB869" s="44"/>
      <c r="AC869" s="44"/>
      <c r="AD869" s="44"/>
      <c r="AP869"/>
      <c r="AQ869"/>
      <c r="AX869"/>
    </row>
    <row r="870" spans="18:50">
      <c r="R870" s="409"/>
      <c r="S870" s="44"/>
      <c r="T870" s="44"/>
      <c r="U870" s="44"/>
      <c r="V870" s="44"/>
      <c r="W870" s="44"/>
      <c r="X870" s="44"/>
      <c r="Y870" s="44"/>
      <c r="Z870" s="44"/>
      <c r="AA870" s="44"/>
      <c r="AB870" s="44"/>
      <c r="AC870" s="44"/>
      <c r="AD870" s="44"/>
      <c r="AP870"/>
      <c r="AQ870"/>
      <c r="AX870"/>
    </row>
    <row r="871" spans="18:50">
      <c r="R871" s="409"/>
      <c r="S871" s="44"/>
      <c r="T871" s="44"/>
      <c r="U871" s="44"/>
      <c r="V871" s="44"/>
      <c r="W871" s="44"/>
      <c r="X871" s="44"/>
      <c r="Y871" s="44"/>
      <c r="Z871" s="44"/>
      <c r="AA871" s="44"/>
      <c r="AB871" s="44"/>
      <c r="AC871" s="44"/>
      <c r="AD871" s="44"/>
      <c r="AP871"/>
      <c r="AQ871"/>
      <c r="AX871"/>
    </row>
    <row r="872" spans="18:50">
      <c r="R872" s="409"/>
      <c r="S872" s="44"/>
      <c r="T872" s="44"/>
      <c r="U872" s="44"/>
      <c r="V872" s="44"/>
      <c r="W872" s="44"/>
      <c r="X872" s="44"/>
      <c r="Y872" s="44"/>
      <c r="Z872" s="44"/>
      <c r="AA872" s="44"/>
      <c r="AB872" s="44"/>
      <c r="AC872" s="44"/>
      <c r="AD872" s="44"/>
      <c r="AP872"/>
      <c r="AQ872"/>
      <c r="AX872"/>
    </row>
    <row r="873" spans="18:50">
      <c r="R873" s="409"/>
      <c r="S873" s="44"/>
      <c r="T873" s="44"/>
      <c r="U873" s="44"/>
      <c r="V873" s="44"/>
      <c r="W873" s="44"/>
      <c r="X873" s="44"/>
      <c r="Y873" s="44"/>
      <c r="Z873" s="44"/>
      <c r="AA873" s="44"/>
      <c r="AB873" s="44"/>
      <c r="AC873" s="44"/>
      <c r="AD873" s="44"/>
      <c r="AP873"/>
      <c r="AQ873"/>
      <c r="AX873"/>
    </row>
    <row r="874" spans="18:50">
      <c r="R874" s="409"/>
      <c r="S874" s="44"/>
      <c r="T874" s="44"/>
      <c r="U874" s="44"/>
      <c r="V874" s="44"/>
      <c r="W874" s="44"/>
      <c r="X874" s="44"/>
      <c r="Y874" s="44"/>
      <c r="Z874" s="44"/>
      <c r="AA874" s="44"/>
      <c r="AB874" s="44"/>
      <c r="AC874" s="44"/>
      <c r="AD874" s="44"/>
      <c r="AP874"/>
      <c r="AQ874"/>
      <c r="AX874"/>
    </row>
    <row r="875" spans="18:50">
      <c r="R875" s="409"/>
      <c r="S875" s="44"/>
      <c r="T875" s="44"/>
      <c r="U875" s="44"/>
      <c r="V875" s="44"/>
      <c r="W875" s="44"/>
      <c r="X875" s="44"/>
      <c r="Y875" s="44"/>
      <c r="Z875" s="44"/>
      <c r="AA875" s="44"/>
      <c r="AB875" s="44"/>
      <c r="AC875" s="44"/>
      <c r="AD875" s="44"/>
      <c r="AP875"/>
      <c r="AQ875"/>
      <c r="AX875"/>
    </row>
    <row r="876" spans="18:50">
      <c r="R876" s="409"/>
      <c r="S876" s="44"/>
      <c r="T876" s="44"/>
      <c r="U876" s="44"/>
      <c r="V876" s="44"/>
      <c r="W876" s="44"/>
      <c r="X876" s="44"/>
      <c r="Y876" s="44"/>
      <c r="Z876" s="44"/>
      <c r="AA876" s="44"/>
      <c r="AB876" s="44"/>
      <c r="AC876" s="44"/>
      <c r="AD876" s="44"/>
      <c r="AP876"/>
      <c r="AQ876"/>
      <c r="AX876"/>
    </row>
    <row r="877" spans="18:50">
      <c r="R877" s="409"/>
      <c r="S877" s="44"/>
      <c r="T877" s="44"/>
      <c r="U877" s="44"/>
      <c r="V877" s="44"/>
      <c r="W877" s="44"/>
      <c r="X877" s="44"/>
      <c r="Y877" s="44"/>
      <c r="Z877" s="44"/>
      <c r="AA877" s="44"/>
      <c r="AB877" s="44"/>
      <c r="AC877" s="44"/>
      <c r="AD877" s="44"/>
      <c r="AP877"/>
      <c r="AQ877"/>
      <c r="AX877"/>
    </row>
    <row r="878" spans="18:50">
      <c r="R878" s="409"/>
      <c r="S878" s="44"/>
      <c r="T878" s="44"/>
      <c r="U878" s="44"/>
      <c r="V878" s="44"/>
      <c r="W878" s="44"/>
      <c r="X878" s="44"/>
      <c r="Y878" s="44"/>
      <c r="Z878" s="44"/>
      <c r="AA878" s="44"/>
      <c r="AB878" s="44"/>
      <c r="AC878" s="44"/>
      <c r="AD878" s="44"/>
      <c r="AP878"/>
      <c r="AQ878"/>
      <c r="AX878"/>
    </row>
    <row r="879" spans="18:50">
      <c r="R879" s="409"/>
      <c r="S879" s="44"/>
      <c r="T879" s="44"/>
      <c r="U879" s="44"/>
      <c r="V879" s="44"/>
      <c r="W879" s="44"/>
      <c r="X879" s="44"/>
      <c r="Y879" s="44"/>
      <c r="Z879" s="44"/>
      <c r="AA879" s="44"/>
      <c r="AB879" s="44"/>
      <c r="AC879" s="44"/>
      <c r="AD879" s="44"/>
      <c r="AP879"/>
      <c r="AQ879"/>
      <c r="AX879"/>
    </row>
    <row r="880" spans="18:50">
      <c r="R880" s="409"/>
      <c r="S880" s="44"/>
      <c r="T880" s="44"/>
      <c r="U880" s="44"/>
      <c r="V880" s="44"/>
      <c r="W880" s="44"/>
      <c r="X880" s="44"/>
      <c r="Y880" s="44"/>
      <c r="Z880" s="44"/>
      <c r="AA880" s="44"/>
      <c r="AB880" s="44"/>
      <c r="AC880" s="44"/>
      <c r="AD880" s="44"/>
      <c r="AP880"/>
      <c r="AQ880"/>
      <c r="AX880"/>
    </row>
    <row r="881" spans="18:50">
      <c r="R881" s="409"/>
      <c r="S881" s="44"/>
      <c r="T881" s="44"/>
      <c r="U881" s="44"/>
      <c r="V881" s="44"/>
      <c r="W881" s="44"/>
      <c r="X881" s="44"/>
      <c r="Y881" s="44"/>
      <c r="Z881" s="44"/>
      <c r="AA881" s="44"/>
      <c r="AB881" s="44"/>
      <c r="AC881" s="44"/>
      <c r="AD881" s="44"/>
      <c r="AP881"/>
      <c r="AQ881"/>
      <c r="AX881"/>
    </row>
    <row r="882" spans="18:50">
      <c r="R882" s="409"/>
      <c r="S882" s="44"/>
      <c r="T882" s="44"/>
      <c r="U882" s="44"/>
      <c r="V882" s="44"/>
      <c r="W882" s="44"/>
      <c r="X882" s="44"/>
      <c r="Y882" s="44"/>
      <c r="Z882" s="44"/>
      <c r="AA882" s="44"/>
      <c r="AB882" s="44"/>
      <c r="AC882" s="44"/>
      <c r="AD882" s="44"/>
      <c r="AP882"/>
      <c r="AQ882"/>
      <c r="AX882"/>
    </row>
    <row r="883" spans="18:50">
      <c r="R883" s="409"/>
      <c r="S883" s="44"/>
      <c r="T883" s="44"/>
      <c r="U883" s="44"/>
      <c r="V883" s="44"/>
      <c r="W883" s="44"/>
      <c r="X883" s="44"/>
      <c r="Y883" s="44"/>
      <c r="Z883" s="44"/>
      <c r="AA883" s="44"/>
      <c r="AB883" s="44"/>
      <c r="AC883" s="44"/>
      <c r="AD883" s="44"/>
      <c r="AP883"/>
      <c r="AQ883"/>
      <c r="AX883"/>
    </row>
    <row r="884" spans="18:50">
      <c r="R884" s="409"/>
      <c r="S884" s="44"/>
      <c r="T884" s="44"/>
      <c r="U884" s="44"/>
      <c r="V884" s="44"/>
      <c r="W884" s="44"/>
      <c r="X884" s="44"/>
      <c r="Y884" s="44"/>
      <c r="Z884" s="44"/>
      <c r="AA884" s="44"/>
      <c r="AB884" s="44"/>
      <c r="AC884" s="44"/>
      <c r="AD884" s="44"/>
      <c r="AP884"/>
      <c r="AQ884"/>
      <c r="AX884"/>
    </row>
    <row r="885" spans="18:50">
      <c r="R885" s="409"/>
      <c r="S885" s="44"/>
      <c r="T885" s="44"/>
      <c r="U885" s="44"/>
      <c r="V885" s="44"/>
      <c r="W885" s="44"/>
      <c r="X885" s="44"/>
      <c r="Y885" s="44"/>
      <c r="Z885" s="44"/>
      <c r="AA885" s="44"/>
      <c r="AB885" s="44"/>
      <c r="AC885" s="44"/>
      <c r="AD885" s="44"/>
      <c r="AP885"/>
      <c r="AQ885"/>
      <c r="AX885"/>
    </row>
    <row r="886" spans="18:50">
      <c r="R886" s="409"/>
      <c r="S886" s="44"/>
      <c r="T886" s="44"/>
      <c r="U886" s="44"/>
      <c r="V886" s="44"/>
      <c r="W886" s="44"/>
      <c r="X886" s="44"/>
      <c r="Y886" s="44"/>
      <c r="Z886" s="44"/>
      <c r="AA886" s="44"/>
      <c r="AB886" s="44"/>
      <c r="AC886" s="44"/>
      <c r="AD886" s="44"/>
      <c r="AP886"/>
      <c r="AQ886"/>
      <c r="AX886"/>
    </row>
    <row r="887" spans="18:50">
      <c r="R887" s="409"/>
      <c r="S887" s="44"/>
      <c r="T887" s="44"/>
      <c r="U887" s="44"/>
      <c r="V887" s="44"/>
      <c r="W887" s="44"/>
      <c r="X887" s="44"/>
      <c r="Y887" s="44"/>
      <c r="Z887" s="44"/>
      <c r="AA887" s="44"/>
      <c r="AB887" s="44"/>
      <c r="AC887" s="44"/>
      <c r="AD887" s="44"/>
      <c r="AP887"/>
      <c r="AQ887"/>
      <c r="AX887"/>
    </row>
    <row r="888" spans="18:50">
      <c r="R888" s="409"/>
      <c r="S888" s="44"/>
      <c r="T888" s="44"/>
      <c r="U888" s="44"/>
      <c r="V888" s="44"/>
      <c r="W888" s="44"/>
      <c r="X888" s="44"/>
      <c r="Y888" s="44"/>
      <c r="Z888" s="44"/>
      <c r="AA888" s="44"/>
      <c r="AB888" s="44"/>
      <c r="AC888" s="44"/>
      <c r="AD888" s="44"/>
      <c r="AP888"/>
      <c r="AQ888"/>
      <c r="AX888"/>
    </row>
    <row r="889" spans="18:50">
      <c r="R889" s="409"/>
      <c r="S889" s="44"/>
      <c r="T889" s="44"/>
      <c r="U889" s="44"/>
      <c r="V889" s="44"/>
      <c r="W889" s="44"/>
      <c r="X889" s="44"/>
      <c r="Y889" s="44"/>
      <c r="Z889" s="44"/>
      <c r="AA889" s="44"/>
      <c r="AB889" s="44"/>
      <c r="AC889" s="44"/>
      <c r="AD889" s="44"/>
      <c r="AP889"/>
      <c r="AQ889"/>
      <c r="AX889"/>
    </row>
    <row r="890" spans="18:50">
      <c r="R890" s="409"/>
      <c r="S890" s="44"/>
      <c r="T890" s="44"/>
      <c r="U890" s="44"/>
      <c r="V890" s="44"/>
      <c r="W890" s="44"/>
      <c r="X890" s="44"/>
      <c r="Y890" s="44"/>
      <c r="Z890" s="44"/>
      <c r="AA890" s="44"/>
      <c r="AB890" s="44"/>
      <c r="AC890" s="44"/>
      <c r="AD890" s="44"/>
      <c r="AP890"/>
      <c r="AQ890"/>
      <c r="AX890"/>
    </row>
    <row r="891" spans="18:50">
      <c r="R891" s="409"/>
      <c r="S891" s="44"/>
      <c r="T891" s="44"/>
      <c r="U891" s="44"/>
      <c r="V891" s="44"/>
      <c r="W891" s="44"/>
      <c r="X891" s="44"/>
      <c r="Y891" s="44"/>
      <c r="Z891" s="44"/>
      <c r="AA891" s="44"/>
      <c r="AB891" s="44"/>
      <c r="AC891" s="44"/>
      <c r="AD891" s="44"/>
      <c r="AP891"/>
      <c r="AQ891"/>
      <c r="AX891"/>
    </row>
    <row r="892" spans="18:50">
      <c r="R892" s="409"/>
      <c r="S892" s="44"/>
      <c r="T892" s="44"/>
      <c r="U892" s="44"/>
      <c r="V892" s="44"/>
      <c r="W892" s="44"/>
      <c r="X892" s="44"/>
      <c r="Y892" s="44"/>
      <c r="Z892" s="44"/>
      <c r="AA892" s="44"/>
      <c r="AB892" s="44"/>
      <c r="AC892" s="44"/>
      <c r="AD892" s="44"/>
      <c r="AP892"/>
      <c r="AQ892"/>
      <c r="AX892"/>
    </row>
    <row r="893" spans="18:50">
      <c r="R893" s="409"/>
      <c r="S893" s="44"/>
      <c r="T893" s="44"/>
      <c r="U893" s="44"/>
      <c r="V893" s="44"/>
      <c r="W893" s="44"/>
      <c r="X893" s="44"/>
      <c r="Y893" s="44"/>
      <c r="Z893" s="44"/>
      <c r="AA893" s="44"/>
      <c r="AB893" s="44"/>
      <c r="AC893" s="44"/>
      <c r="AD893" s="44"/>
      <c r="AP893"/>
      <c r="AQ893"/>
      <c r="AX893"/>
    </row>
    <row r="894" spans="18:50">
      <c r="R894" s="409"/>
      <c r="S894" s="44"/>
      <c r="T894" s="44"/>
      <c r="U894" s="44"/>
      <c r="V894" s="44"/>
      <c r="W894" s="44"/>
      <c r="X894" s="44"/>
      <c r="Y894" s="44"/>
      <c r="Z894" s="44"/>
      <c r="AA894" s="44"/>
      <c r="AB894" s="44"/>
      <c r="AC894" s="44"/>
      <c r="AD894" s="44"/>
      <c r="AP894"/>
      <c r="AQ894"/>
      <c r="AX894"/>
    </row>
    <row r="895" spans="18:50">
      <c r="R895" s="409"/>
      <c r="S895" s="44"/>
      <c r="T895" s="44"/>
      <c r="U895" s="44"/>
      <c r="V895" s="44"/>
      <c r="W895" s="44"/>
      <c r="X895" s="44"/>
      <c r="Y895" s="44"/>
      <c r="Z895" s="44"/>
      <c r="AA895" s="44"/>
      <c r="AB895" s="44"/>
      <c r="AC895" s="44"/>
      <c r="AD895" s="44"/>
      <c r="AP895"/>
      <c r="AQ895"/>
      <c r="AX895"/>
    </row>
    <row r="896" spans="18:50">
      <c r="R896" s="409"/>
      <c r="S896" s="44"/>
      <c r="T896" s="44"/>
      <c r="U896" s="44"/>
      <c r="V896" s="44"/>
      <c r="W896" s="44"/>
      <c r="X896" s="44"/>
      <c r="Y896" s="44"/>
      <c r="Z896" s="44"/>
      <c r="AA896" s="44"/>
      <c r="AB896" s="44"/>
      <c r="AC896" s="44"/>
      <c r="AD896" s="44"/>
      <c r="AP896"/>
      <c r="AQ896"/>
      <c r="AX896"/>
    </row>
    <row r="897" spans="18:50">
      <c r="R897" s="409"/>
      <c r="S897" s="44"/>
      <c r="T897" s="44"/>
      <c r="U897" s="44"/>
      <c r="V897" s="44"/>
      <c r="W897" s="44"/>
      <c r="X897" s="44"/>
      <c r="Y897" s="44"/>
      <c r="Z897" s="44"/>
      <c r="AA897" s="44"/>
      <c r="AB897" s="44"/>
      <c r="AC897" s="44"/>
      <c r="AD897" s="44"/>
      <c r="AP897"/>
      <c r="AQ897"/>
      <c r="AX897"/>
    </row>
    <row r="898" spans="18:50">
      <c r="R898" s="409"/>
      <c r="S898" s="44"/>
      <c r="T898" s="44"/>
      <c r="U898" s="44"/>
      <c r="V898" s="44"/>
      <c r="W898" s="44"/>
      <c r="X898" s="44"/>
      <c r="Y898" s="44"/>
      <c r="Z898" s="44"/>
      <c r="AA898" s="44"/>
      <c r="AB898" s="44"/>
      <c r="AC898" s="44"/>
      <c r="AD898" s="44"/>
      <c r="AP898"/>
      <c r="AQ898"/>
      <c r="AX898"/>
    </row>
    <row r="899" spans="18:50">
      <c r="R899" s="409"/>
      <c r="S899" s="44"/>
      <c r="T899" s="44"/>
      <c r="U899" s="44"/>
      <c r="V899" s="44"/>
      <c r="W899" s="44"/>
      <c r="X899" s="44"/>
      <c r="Y899" s="44"/>
      <c r="Z899" s="44"/>
      <c r="AA899" s="44"/>
      <c r="AB899" s="44"/>
      <c r="AC899" s="44"/>
      <c r="AD899" s="44"/>
      <c r="AP899"/>
      <c r="AQ899"/>
      <c r="AX899"/>
    </row>
    <row r="900" spans="18:50">
      <c r="R900" s="409"/>
      <c r="S900" s="44"/>
      <c r="T900" s="44"/>
      <c r="U900" s="44"/>
      <c r="V900" s="44"/>
      <c r="W900" s="44"/>
      <c r="X900" s="44"/>
      <c r="Y900" s="44"/>
      <c r="Z900" s="44"/>
      <c r="AA900" s="44"/>
      <c r="AB900" s="44"/>
      <c r="AC900" s="44"/>
      <c r="AD900" s="44"/>
      <c r="AP900"/>
      <c r="AQ900"/>
      <c r="AX900"/>
    </row>
    <row r="901" spans="18:50">
      <c r="R901" s="409"/>
      <c r="S901" s="44"/>
      <c r="T901" s="44"/>
      <c r="U901" s="44"/>
      <c r="V901" s="44"/>
      <c r="W901" s="44"/>
      <c r="X901" s="44"/>
      <c r="Y901" s="44"/>
      <c r="Z901" s="44"/>
      <c r="AA901" s="44"/>
      <c r="AB901" s="44"/>
      <c r="AC901" s="44"/>
      <c r="AD901" s="44"/>
      <c r="AP901"/>
      <c r="AQ901"/>
      <c r="AX901"/>
    </row>
    <row r="902" spans="18:50">
      <c r="R902" s="409"/>
      <c r="S902" s="44"/>
      <c r="T902" s="44"/>
      <c r="U902" s="44"/>
      <c r="V902" s="44"/>
      <c r="W902" s="44"/>
      <c r="X902" s="44"/>
      <c r="Y902" s="44"/>
      <c r="Z902" s="44"/>
      <c r="AA902" s="44"/>
      <c r="AB902" s="44"/>
      <c r="AC902" s="44"/>
      <c r="AD902" s="44"/>
      <c r="AP902"/>
      <c r="AQ902"/>
      <c r="AX902"/>
    </row>
    <row r="903" spans="18:50">
      <c r="R903" s="409"/>
      <c r="S903" s="44"/>
      <c r="T903" s="44"/>
      <c r="U903" s="44"/>
      <c r="V903" s="44"/>
      <c r="W903" s="44"/>
      <c r="X903" s="44"/>
      <c r="Y903" s="44"/>
      <c r="Z903" s="44"/>
      <c r="AA903" s="44"/>
      <c r="AB903" s="44"/>
      <c r="AC903" s="44"/>
      <c r="AD903" s="44"/>
      <c r="AP903"/>
      <c r="AQ903"/>
      <c r="AX903"/>
    </row>
    <row r="904" spans="18:50">
      <c r="R904" s="409"/>
      <c r="S904" s="44"/>
      <c r="T904" s="44"/>
      <c r="U904" s="44"/>
      <c r="V904" s="44"/>
      <c r="W904" s="44"/>
      <c r="X904" s="44"/>
      <c r="Y904" s="44"/>
      <c r="Z904" s="44"/>
      <c r="AA904" s="44"/>
      <c r="AB904" s="44"/>
      <c r="AC904" s="44"/>
      <c r="AD904" s="44"/>
      <c r="AP904"/>
      <c r="AQ904"/>
      <c r="AX904"/>
    </row>
    <row r="905" spans="18:50">
      <c r="R905" s="409"/>
      <c r="S905" s="44"/>
      <c r="T905" s="44"/>
      <c r="U905" s="44"/>
      <c r="V905" s="44"/>
      <c r="W905" s="44"/>
      <c r="X905" s="44"/>
      <c r="Y905" s="44"/>
      <c r="Z905" s="44"/>
      <c r="AA905" s="44"/>
      <c r="AB905" s="44"/>
      <c r="AC905" s="44"/>
      <c r="AD905" s="44"/>
      <c r="AP905"/>
      <c r="AQ905"/>
      <c r="AX905"/>
    </row>
    <row r="906" spans="18:50">
      <c r="R906" s="409"/>
      <c r="S906" s="44"/>
      <c r="T906" s="44"/>
      <c r="U906" s="44"/>
      <c r="V906" s="44"/>
      <c r="W906" s="44"/>
      <c r="X906" s="44"/>
      <c r="Y906" s="44"/>
      <c r="Z906" s="44"/>
      <c r="AA906" s="44"/>
      <c r="AB906" s="44"/>
      <c r="AC906" s="44"/>
      <c r="AD906" s="44"/>
      <c r="AP906"/>
      <c r="AQ906"/>
      <c r="AX906"/>
    </row>
    <row r="907" spans="18:50">
      <c r="R907" s="409"/>
      <c r="S907" s="44"/>
      <c r="T907" s="44"/>
      <c r="U907" s="44"/>
      <c r="V907" s="44"/>
      <c r="W907" s="44"/>
      <c r="X907" s="44"/>
      <c r="Y907" s="44"/>
      <c r="Z907" s="44"/>
      <c r="AA907" s="44"/>
      <c r="AB907" s="44"/>
      <c r="AC907" s="44"/>
      <c r="AD907" s="44"/>
      <c r="AP907"/>
      <c r="AQ907"/>
      <c r="AX907"/>
    </row>
    <row r="908" spans="18:50">
      <c r="R908" s="409"/>
      <c r="S908" s="44"/>
      <c r="T908" s="44"/>
      <c r="U908" s="44"/>
      <c r="V908" s="44"/>
      <c r="W908" s="44"/>
      <c r="X908" s="44"/>
      <c r="Y908" s="44"/>
      <c r="Z908" s="44"/>
      <c r="AA908" s="44"/>
      <c r="AB908" s="44"/>
      <c r="AC908" s="44"/>
      <c r="AD908" s="44"/>
      <c r="AP908"/>
      <c r="AQ908"/>
      <c r="AX908"/>
    </row>
    <row r="909" spans="18:50">
      <c r="R909" s="409"/>
      <c r="S909" s="44"/>
      <c r="T909" s="44"/>
      <c r="U909" s="44"/>
      <c r="V909" s="44"/>
      <c r="W909" s="44"/>
      <c r="X909" s="44"/>
      <c r="Y909" s="44"/>
      <c r="Z909" s="44"/>
      <c r="AA909" s="44"/>
      <c r="AB909" s="44"/>
      <c r="AC909" s="44"/>
      <c r="AD909" s="44"/>
      <c r="AP909"/>
      <c r="AQ909"/>
      <c r="AX909"/>
    </row>
    <row r="910" spans="18:50">
      <c r="R910" s="409"/>
      <c r="S910" s="44"/>
      <c r="T910" s="44"/>
      <c r="U910" s="44"/>
      <c r="V910" s="44"/>
      <c r="W910" s="44"/>
      <c r="X910" s="44"/>
      <c r="Y910" s="44"/>
      <c r="Z910" s="44"/>
      <c r="AA910" s="44"/>
      <c r="AB910" s="44"/>
      <c r="AC910" s="44"/>
      <c r="AD910" s="44"/>
      <c r="AP910"/>
      <c r="AQ910"/>
      <c r="AX910"/>
    </row>
    <row r="911" spans="18:50">
      <c r="R911" s="409"/>
      <c r="S911" s="44"/>
      <c r="T911" s="44"/>
      <c r="U911" s="44"/>
      <c r="V911" s="44"/>
      <c r="W911" s="44"/>
      <c r="X911" s="44"/>
      <c r="Y911" s="44"/>
      <c r="Z911" s="44"/>
      <c r="AA911" s="44"/>
      <c r="AB911" s="44"/>
      <c r="AC911" s="44"/>
      <c r="AD911" s="44"/>
      <c r="AP911"/>
      <c r="AQ911"/>
      <c r="AX911"/>
    </row>
    <row r="912" spans="18:50">
      <c r="R912" s="409"/>
      <c r="S912" s="44"/>
      <c r="T912" s="44"/>
      <c r="U912" s="44"/>
      <c r="V912" s="44"/>
      <c r="W912" s="44"/>
      <c r="X912" s="44"/>
      <c r="Y912" s="44"/>
      <c r="Z912" s="44"/>
      <c r="AA912" s="44"/>
      <c r="AB912" s="44"/>
      <c r="AC912" s="44"/>
      <c r="AD912" s="44"/>
      <c r="AP912"/>
      <c r="AQ912"/>
      <c r="AX912"/>
    </row>
    <row r="913" spans="18:50">
      <c r="R913" s="409"/>
      <c r="S913" s="44"/>
      <c r="T913" s="44"/>
      <c r="U913" s="44"/>
      <c r="V913" s="44"/>
      <c r="W913" s="44"/>
      <c r="X913" s="44"/>
      <c r="Y913" s="44"/>
      <c r="Z913" s="44"/>
      <c r="AA913" s="44"/>
      <c r="AB913" s="44"/>
      <c r="AC913" s="44"/>
      <c r="AD913" s="44"/>
      <c r="AP913"/>
      <c r="AQ913"/>
      <c r="AX913"/>
    </row>
    <row r="914" spans="18:50">
      <c r="R914" s="409"/>
      <c r="S914" s="44"/>
      <c r="T914" s="44"/>
      <c r="U914" s="44"/>
      <c r="V914" s="44"/>
      <c r="W914" s="44"/>
      <c r="X914" s="44"/>
      <c r="Y914" s="44"/>
      <c r="Z914" s="44"/>
      <c r="AA914" s="44"/>
      <c r="AB914" s="44"/>
      <c r="AC914" s="44"/>
      <c r="AD914" s="44"/>
      <c r="AP914"/>
      <c r="AQ914"/>
      <c r="AX914"/>
    </row>
    <row r="915" spans="18:50">
      <c r="R915" s="409"/>
      <c r="S915" s="44"/>
      <c r="T915" s="44"/>
      <c r="U915" s="44"/>
      <c r="V915" s="44"/>
      <c r="W915" s="44"/>
      <c r="X915" s="44"/>
      <c r="Y915" s="44"/>
      <c r="Z915" s="44"/>
      <c r="AA915" s="44"/>
      <c r="AB915" s="44"/>
      <c r="AC915" s="44"/>
      <c r="AD915" s="44"/>
      <c r="AP915"/>
      <c r="AQ915"/>
      <c r="AX915"/>
    </row>
    <row r="916" spans="18:50">
      <c r="R916" s="409"/>
      <c r="S916" s="44"/>
      <c r="T916" s="44"/>
      <c r="U916" s="44"/>
      <c r="V916" s="44"/>
      <c r="W916" s="44"/>
      <c r="X916" s="44"/>
      <c r="Y916" s="44"/>
      <c r="Z916" s="44"/>
      <c r="AA916" s="44"/>
      <c r="AB916" s="44"/>
      <c r="AC916" s="44"/>
      <c r="AD916" s="44"/>
      <c r="AP916"/>
      <c r="AQ916"/>
      <c r="AX916"/>
    </row>
    <row r="917" spans="18:50">
      <c r="R917" s="409"/>
      <c r="S917" s="44"/>
      <c r="T917" s="44"/>
      <c r="U917" s="44"/>
      <c r="V917" s="44"/>
      <c r="W917" s="44"/>
      <c r="X917" s="44"/>
      <c r="Y917" s="44"/>
      <c r="Z917" s="44"/>
      <c r="AA917" s="44"/>
      <c r="AB917" s="44"/>
      <c r="AC917" s="44"/>
      <c r="AD917" s="44"/>
      <c r="AP917"/>
      <c r="AQ917"/>
      <c r="AX917"/>
    </row>
    <row r="918" spans="18:50">
      <c r="R918" s="409"/>
      <c r="S918" s="44"/>
      <c r="T918" s="44"/>
      <c r="U918" s="44"/>
      <c r="V918" s="44"/>
      <c r="W918" s="44"/>
      <c r="X918" s="44"/>
      <c r="Y918" s="44"/>
      <c r="Z918" s="44"/>
      <c r="AA918" s="44"/>
      <c r="AB918" s="44"/>
      <c r="AC918" s="44"/>
      <c r="AD918" s="44"/>
      <c r="AP918"/>
      <c r="AQ918"/>
      <c r="AX918"/>
    </row>
    <row r="919" spans="18:50">
      <c r="R919" s="409"/>
      <c r="S919" s="44"/>
      <c r="T919" s="44"/>
      <c r="U919" s="44"/>
      <c r="V919" s="44"/>
      <c r="W919" s="44"/>
      <c r="X919" s="44"/>
      <c r="Y919" s="44"/>
      <c r="Z919" s="44"/>
      <c r="AA919" s="44"/>
      <c r="AB919" s="44"/>
      <c r="AC919" s="44"/>
      <c r="AD919" s="44"/>
      <c r="AP919"/>
      <c r="AQ919"/>
      <c r="AX919"/>
    </row>
    <row r="920" spans="18:50">
      <c r="R920" s="409"/>
      <c r="S920" s="44"/>
      <c r="T920" s="44"/>
      <c r="U920" s="44"/>
      <c r="V920" s="44"/>
      <c r="W920" s="44"/>
      <c r="X920" s="44"/>
      <c r="Y920" s="44"/>
      <c r="Z920" s="44"/>
      <c r="AA920" s="44"/>
      <c r="AB920" s="44"/>
      <c r="AC920" s="44"/>
      <c r="AD920" s="44"/>
      <c r="AP920"/>
      <c r="AQ920"/>
      <c r="AX920"/>
    </row>
    <row r="921" spans="18:50">
      <c r="R921" s="409"/>
      <c r="S921" s="44"/>
      <c r="T921" s="44"/>
      <c r="U921" s="44"/>
      <c r="V921" s="44"/>
      <c r="W921" s="44"/>
      <c r="X921" s="44"/>
      <c r="Y921" s="44"/>
      <c r="Z921" s="44"/>
      <c r="AA921" s="44"/>
      <c r="AB921" s="44"/>
      <c r="AC921" s="44"/>
      <c r="AD921" s="44"/>
      <c r="AP921"/>
      <c r="AQ921"/>
      <c r="AX921"/>
    </row>
    <row r="922" spans="18:50">
      <c r="R922" s="409"/>
      <c r="S922" s="44"/>
      <c r="T922" s="44"/>
      <c r="U922" s="44"/>
      <c r="V922" s="44"/>
      <c r="W922" s="44"/>
      <c r="X922" s="44"/>
      <c r="Y922" s="44"/>
      <c r="Z922" s="44"/>
      <c r="AA922" s="44"/>
      <c r="AB922" s="44"/>
      <c r="AC922" s="44"/>
      <c r="AD922" s="44"/>
      <c r="AP922"/>
      <c r="AQ922"/>
      <c r="AX922"/>
    </row>
    <row r="923" spans="18:50">
      <c r="R923" s="409"/>
      <c r="S923" s="44"/>
      <c r="T923" s="44"/>
      <c r="U923" s="44"/>
      <c r="V923" s="44"/>
      <c r="W923" s="44"/>
      <c r="X923" s="44"/>
      <c r="Y923" s="44"/>
      <c r="Z923" s="44"/>
      <c r="AA923" s="44"/>
      <c r="AB923" s="44"/>
      <c r="AC923" s="44"/>
      <c r="AD923" s="44"/>
      <c r="AP923"/>
      <c r="AQ923"/>
      <c r="AX923"/>
    </row>
    <row r="924" spans="18:50">
      <c r="R924" s="409"/>
      <c r="S924" s="44"/>
      <c r="T924" s="44"/>
      <c r="U924" s="44"/>
      <c r="V924" s="44"/>
      <c r="W924" s="44"/>
      <c r="X924" s="44"/>
      <c r="Y924" s="44"/>
      <c r="Z924" s="44"/>
      <c r="AA924" s="44"/>
      <c r="AB924" s="44"/>
      <c r="AC924" s="44"/>
      <c r="AD924" s="44"/>
      <c r="AP924"/>
      <c r="AQ924"/>
      <c r="AX924"/>
    </row>
    <row r="925" spans="18:50">
      <c r="R925" s="409"/>
      <c r="S925" s="44"/>
      <c r="T925" s="44"/>
      <c r="U925" s="44"/>
      <c r="V925" s="44"/>
      <c r="W925" s="44"/>
      <c r="X925" s="44"/>
      <c r="Y925" s="44"/>
      <c r="Z925" s="44"/>
      <c r="AA925" s="44"/>
      <c r="AB925" s="44"/>
      <c r="AC925" s="44"/>
      <c r="AD925" s="44"/>
      <c r="AP925"/>
      <c r="AQ925"/>
      <c r="AX925"/>
    </row>
    <row r="926" spans="18:50">
      <c r="R926" s="409"/>
      <c r="S926" s="44"/>
      <c r="T926" s="44"/>
      <c r="U926" s="44"/>
      <c r="V926" s="44"/>
      <c r="W926" s="44"/>
      <c r="X926" s="44"/>
      <c r="Y926" s="44"/>
      <c r="Z926" s="44"/>
      <c r="AA926" s="44"/>
      <c r="AB926" s="44"/>
      <c r="AC926" s="44"/>
      <c r="AD926" s="44"/>
      <c r="AP926"/>
      <c r="AQ926"/>
      <c r="AX926"/>
    </row>
    <row r="927" spans="18:50">
      <c r="R927" s="409"/>
      <c r="S927" s="44"/>
      <c r="T927" s="44"/>
      <c r="U927" s="44"/>
      <c r="V927" s="44"/>
      <c r="W927" s="44"/>
      <c r="X927" s="44"/>
      <c r="Y927" s="44"/>
      <c r="Z927" s="44"/>
      <c r="AA927" s="44"/>
      <c r="AB927" s="44"/>
      <c r="AC927" s="44"/>
      <c r="AD927" s="44"/>
      <c r="AP927"/>
      <c r="AQ927"/>
      <c r="AX927"/>
    </row>
    <row r="928" spans="18:50">
      <c r="R928" s="409"/>
      <c r="S928" s="44"/>
      <c r="T928" s="44"/>
      <c r="U928" s="44"/>
      <c r="V928" s="44"/>
      <c r="W928" s="44"/>
      <c r="X928" s="44"/>
      <c r="Y928" s="44"/>
      <c r="Z928" s="44"/>
      <c r="AA928" s="44"/>
      <c r="AB928" s="44"/>
      <c r="AC928" s="44"/>
      <c r="AD928" s="44"/>
      <c r="AP928"/>
      <c r="AQ928"/>
      <c r="AX928"/>
    </row>
    <row r="929" spans="18:50">
      <c r="R929" s="409"/>
      <c r="S929" s="44"/>
      <c r="T929" s="44"/>
      <c r="U929" s="44"/>
      <c r="V929" s="44"/>
      <c r="W929" s="44"/>
      <c r="X929" s="44"/>
      <c r="Y929" s="44"/>
      <c r="Z929" s="44"/>
      <c r="AA929" s="44"/>
      <c r="AB929" s="44"/>
      <c r="AC929" s="44"/>
      <c r="AD929" s="44"/>
      <c r="AP929"/>
      <c r="AQ929"/>
      <c r="AX929"/>
    </row>
    <row r="930" spans="18:50">
      <c r="R930" s="409"/>
      <c r="S930" s="44"/>
      <c r="T930" s="44"/>
      <c r="U930" s="44"/>
      <c r="V930" s="44"/>
      <c r="W930" s="44"/>
      <c r="X930" s="44"/>
      <c r="Y930" s="44"/>
      <c r="Z930" s="44"/>
      <c r="AA930" s="44"/>
      <c r="AB930" s="44"/>
      <c r="AC930" s="44"/>
      <c r="AD930" s="44"/>
      <c r="AP930"/>
      <c r="AQ930"/>
      <c r="AX930"/>
    </row>
    <row r="931" spans="18:50">
      <c r="R931" s="409"/>
      <c r="S931" s="44"/>
      <c r="T931" s="44"/>
      <c r="U931" s="44"/>
      <c r="V931" s="44"/>
      <c r="W931" s="44"/>
      <c r="X931" s="44"/>
      <c r="Y931" s="44"/>
      <c r="Z931" s="44"/>
      <c r="AA931" s="44"/>
      <c r="AB931" s="44"/>
      <c r="AC931" s="44"/>
      <c r="AD931" s="44"/>
      <c r="AP931"/>
      <c r="AQ931"/>
      <c r="AX931"/>
    </row>
    <row r="932" spans="18:50">
      <c r="R932" s="409"/>
      <c r="S932" s="44"/>
      <c r="T932" s="44"/>
      <c r="U932" s="44"/>
      <c r="V932" s="44"/>
      <c r="W932" s="44"/>
      <c r="X932" s="44"/>
      <c r="Y932" s="44"/>
      <c r="Z932" s="44"/>
      <c r="AA932" s="44"/>
      <c r="AB932" s="44"/>
      <c r="AC932" s="44"/>
      <c r="AD932" s="44"/>
      <c r="AP932"/>
      <c r="AQ932"/>
      <c r="AX932"/>
    </row>
    <row r="933" spans="18:50">
      <c r="R933" s="409"/>
      <c r="S933" s="44"/>
      <c r="T933" s="44"/>
      <c r="U933" s="44"/>
      <c r="V933" s="44"/>
      <c r="W933" s="44"/>
      <c r="X933" s="44"/>
      <c r="Y933" s="44"/>
      <c r="Z933" s="44"/>
      <c r="AA933" s="44"/>
      <c r="AB933" s="44"/>
      <c r="AC933" s="44"/>
      <c r="AD933" s="44"/>
      <c r="AP933"/>
      <c r="AQ933"/>
      <c r="AX933"/>
    </row>
    <row r="934" spans="18:50">
      <c r="R934" s="409"/>
      <c r="S934" s="44"/>
      <c r="T934" s="44"/>
      <c r="U934" s="44"/>
      <c r="V934" s="44"/>
      <c r="W934" s="44"/>
      <c r="X934" s="44"/>
      <c r="Y934" s="44"/>
      <c r="Z934" s="44"/>
      <c r="AA934" s="44"/>
      <c r="AB934" s="44"/>
      <c r="AC934" s="44"/>
      <c r="AD934" s="44"/>
      <c r="AP934"/>
      <c r="AQ934"/>
      <c r="AX934"/>
    </row>
    <row r="935" spans="18:50">
      <c r="R935" s="409"/>
      <c r="S935" s="44"/>
      <c r="T935" s="44"/>
      <c r="U935" s="44"/>
      <c r="V935" s="44"/>
      <c r="W935" s="44"/>
      <c r="X935" s="44"/>
      <c r="Y935" s="44"/>
      <c r="Z935" s="44"/>
      <c r="AA935" s="44"/>
      <c r="AB935" s="44"/>
      <c r="AC935" s="44"/>
      <c r="AD935" s="44"/>
      <c r="AP935"/>
      <c r="AQ935"/>
      <c r="AX935"/>
    </row>
    <row r="936" spans="18:50">
      <c r="R936" s="409"/>
      <c r="S936" s="44"/>
      <c r="T936" s="44"/>
      <c r="U936" s="44"/>
      <c r="V936" s="44"/>
      <c r="W936" s="44"/>
      <c r="X936" s="44"/>
      <c r="Y936" s="44"/>
      <c r="Z936" s="44"/>
      <c r="AA936" s="44"/>
      <c r="AB936" s="44"/>
      <c r="AC936" s="44"/>
      <c r="AD936" s="44"/>
      <c r="AP936"/>
      <c r="AQ936"/>
      <c r="AX936"/>
    </row>
    <row r="937" spans="18:50">
      <c r="R937" s="409"/>
      <c r="S937" s="44"/>
      <c r="T937" s="44"/>
      <c r="U937" s="44"/>
      <c r="V937" s="44"/>
      <c r="W937" s="44"/>
      <c r="X937" s="44"/>
      <c r="Y937" s="44"/>
      <c r="Z937" s="44"/>
      <c r="AA937" s="44"/>
      <c r="AB937" s="44"/>
      <c r="AC937" s="44"/>
      <c r="AD937" s="44"/>
      <c r="AP937"/>
      <c r="AQ937"/>
      <c r="AX937"/>
    </row>
    <row r="938" spans="18:50">
      <c r="R938" s="409"/>
      <c r="S938" s="44"/>
      <c r="T938" s="44"/>
      <c r="U938" s="44"/>
      <c r="V938" s="44"/>
      <c r="W938" s="44"/>
      <c r="X938" s="44"/>
      <c r="Y938" s="44"/>
      <c r="Z938" s="44"/>
      <c r="AA938" s="44"/>
      <c r="AB938" s="44"/>
      <c r="AC938" s="44"/>
      <c r="AD938" s="44"/>
      <c r="AP938"/>
      <c r="AQ938"/>
      <c r="AX938"/>
    </row>
    <row r="939" spans="18:50">
      <c r="R939" s="409"/>
      <c r="S939" s="44"/>
      <c r="T939" s="44"/>
      <c r="U939" s="44"/>
      <c r="V939" s="44"/>
      <c r="W939" s="44"/>
      <c r="X939" s="44"/>
      <c r="Y939" s="44"/>
      <c r="Z939" s="44"/>
      <c r="AA939" s="44"/>
      <c r="AB939" s="44"/>
      <c r="AC939" s="44"/>
      <c r="AD939" s="44"/>
      <c r="AP939"/>
      <c r="AQ939"/>
      <c r="AX939"/>
    </row>
    <row r="940" spans="18:50">
      <c r="R940" s="409"/>
      <c r="S940" s="44"/>
      <c r="T940" s="44"/>
      <c r="U940" s="44"/>
      <c r="V940" s="44"/>
      <c r="W940" s="44"/>
      <c r="X940" s="44"/>
      <c r="Y940" s="44"/>
      <c r="Z940" s="44"/>
      <c r="AA940" s="44"/>
      <c r="AB940" s="44"/>
      <c r="AC940" s="44"/>
      <c r="AD940" s="44"/>
      <c r="AP940"/>
      <c r="AQ940"/>
      <c r="AX940"/>
    </row>
    <row r="941" spans="18:50">
      <c r="R941" s="409"/>
      <c r="S941" s="44"/>
      <c r="T941" s="44"/>
      <c r="U941" s="44"/>
      <c r="V941" s="44"/>
      <c r="W941" s="44"/>
      <c r="X941" s="44"/>
      <c r="Y941" s="44"/>
      <c r="Z941" s="44"/>
      <c r="AA941" s="44"/>
      <c r="AB941" s="44"/>
      <c r="AC941" s="44"/>
      <c r="AD941" s="44"/>
      <c r="AP941"/>
      <c r="AQ941"/>
      <c r="AX941"/>
    </row>
    <row r="942" spans="18:50">
      <c r="R942" s="409"/>
      <c r="S942" s="44"/>
      <c r="T942" s="44"/>
      <c r="U942" s="44"/>
      <c r="V942" s="44"/>
      <c r="W942" s="44"/>
      <c r="X942" s="44"/>
      <c r="Y942" s="44"/>
      <c r="Z942" s="44"/>
      <c r="AA942" s="44"/>
      <c r="AB942" s="44"/>
      <c r="AC942" s="44"/>
      <c r="AD942" s="44"/>
      <c r="AP942"/>
      <c r="AQ942"/>
      <c r="AX942"/>
    </row>
    <row r="943" spans="18:50">
      <c r="R943" s="409"/>
      <c r="S943" s="44"/>
      <c r="T943" s="44"/>
      <c r="U943" s="44"/>
      <c r="V943" s="44"/>
      <c r="W943" s="44"/>
      <c r="X943" s="44"/>
      <c r="Y943" s="44"/>
      <c r="Z943" s="44"/>
      <c r="AA943" s="44"/>
      <c r="AB943" s="44"/>
      <c r="AC943" s="44"/>
      <c r="AD943" s="44"/>
      <c r="AP943"/>
      <c r="AQ943"/>
      <c r="AX943"/>
    </row>
    <row r="944" spans="18:50">
      <c r="R944" s="409"/>
      <c r="S944" s="44"/>
      <c r="T944" s="44"/>
      <c r="U944" s="44"/>
      <c r="V944" s="44"/>
      <c r="W944" s="44"/>
      <c r="X944" s="44"/>
      <c r="Y944" s="44"/>
      <c r="Z944" s="44"/>
      <c r="AA944" s="44"/>
      <c r="AB944" s="44"/>
      <c r="AC944" s="44"/>
      <c r="AD944" s="44"/>
      <c r="AP944"/>
      <c r="AQ944"/>
      <c r="AX944"/>
    </row>
    <row r="945" spans="18:50">
      <c r="R945" s="409"/>
      <c r="S945" s="44"/>
      <c r="T945" s="44"/>
      <c r="U945" s="44"/>
      <c r="V945" s="44"/>
      <c r="W945" s="44"/>
      <c r="X945" s="44"/>
      <c r="Y945" s="44"/>
      <c r="Z945" s="44"/>
      <c r="AA945" s="44"/>
      <c r="AB945" s="44"/>
      <c r="AC945" s="44"/>
      <c r="AD945" s="44"/>
      <c r="AP945"/>
      <c r="AQ945"/>
      <c r="AX945"/>
    </row>
    <row r="946" spans="18:50">
      <c r="R946" s="409"/>
      <c r="S946" s="44"/>
      <c r="T946" s="44"/>
      <c r="U946" s="44"/>
      <c r="V946" s="44"/>
      <c r="W946" s="44"/>
      <c r="X946" s="44"/>
      <c r="Y946" s="44"/>
      <c r="Z946" s="44"/>
      <c r="AA946" s="44"/>
      <c r="AB946" s="44"/>
      <c r="AC946" s="44"/>
      <c r="AD946" s="44"/>
      <c r="AP946"/>
      <c r="AQ946"/>
      <c r="AX946"/>
    </row>
    <row r="947" spans="18:50">
      <c r="R947" s="409"/>
      <c r="S947" s="44"/>
      <c r="T947" s="44"/>
      <c r="U947" s="44"/>
      <c r="V947" s="44"/>
      <c r="W947" s="44"/>
      <c r="X947" s="44"/>
      <c r="Y947" s="44"/>
      <c r="Z947" s="44"/>
      <c r="AA947" s="44"/>
      <c r="AB947" s="44"/>
      <c r="AC947" s="44"/>
      <c r="AD947" s="44"/>
      <c r="AP947"/>
      <c r="AQ947"/>
      <c r="AX947"/>
    </row>
    <row r="948" spans="18:50">
      <c r="R948" s="409"/>
      <c r="S948" s="44"/>
      <c r="T948" s="44"/>
      <c r="U948" s="44"/>
      <c r="V948" s="44"/>
      <c r="W948" s="44"/>
      <c r="X948" s="44"/>
      <c r="Y948" s="44"/>
      <c r="Z948" s="44"/>
      <c r="AA948" s="44"/>
      <c r="AB948" s="44"/>
      <c r="AC948" s="44"/>
      <c r="AD948" s="44"/>
      <c r="AP948"/>
      <c r="AQ948"/>
      <c r="AX948"/>
    </row>
    <row r="949" spans="18:50">
      <c r="R949" s="409"/>
      <c r="S949" s="44"/>
      <c r="T949" s="44"/>
      <c r="U949" s="44"/>
      <c r="V949" s="44"/>
      <c r="W949" s="44"/>
      <c r="X949" s="44"/>
      <c r="Y949" s="44"/>
      <c r="Z949" s="44"/>
      <c r="AA949" s="44"/>
      <c r="AB949" s="44"/>
      <c r="AC949" s="44"/>
      <c r="AD949" s="44"/>
      <c r="AP949"/>
      <c r="AQ949"/>
      <c r="AX949"/>
    </row>
    <row r="950" spans="18:50">
      <c r="R950" s="409"/>
      <c r="S950" s="44"/>
      <c r="T950" s="44"/>
      <c r="U950" s="44"/>
      <c r="V950" s="44"/>
      <c r="W950" s="44"/>
      <c r="X950" s="44"/>
      <c r="Y950" s="44"/>
      <c r="Z950" s="44"/>
      <c r="AA950" s="44"/>
      <c r="AB950" s="44"/>
      <c r="AC950" s="44"/>
      <c r="AD950" s="44"/>
      <c r="AP950"/>
      <c r="AQ950"/>
      <c r="AX950"/>
    </row>
    <row r="951" spans="18:50">
      <c r="R951" s="409"/>
      <c r="S951" s="44"/>
      <c r="T951" s="44"/>
      <c r="U951" s="44"/>
      <c r="V951" s="44"/>
      <c r="W951" s="44"/>
      <c r="X951" s="44"/>
      <c r="Y951" s="44"/>
      <c r="Z951" s="44"/>
      <c r="AA951" s="44"/>
      <c r="AB951" s="44"/>
      <c r="AC951" s="44"/>
      <c r="AD951" s="44"/>
      <c r="AP951"/>
      <c r="AQ951"/>
      <c r="AX951"/>
    </row>
    <row r="952" spans="18:50">
      <c r="R952" s="409"/>
      <c r="S952" s="44"/>
      <c r="T952" s="44"/>
      <c r="U952" s="44"/>
      <c r="V952" s="44"/>
      <c r="W952" s="44"/>
      <c r="X952" s="44"/>
      <c r="Y952" s="44"/>
      <c r="Z952" s="44"/>
      <c r="AA952" s="44"/>
      <c r="AB952" s="44"/>
      <c r="AC952" s="44"/>
      <c r="AD952" s="44"/>
      <c r="AP952"/>
      <c r="AQ952"/>
      <c r="AX952"/>
    </row>
    <row r="953" spans="18:50">
      <c r="R953" s="409"/>
      <c r="S953" s="44"/>
      <c r="T953" s="44"/>
      <c r="U953" s="44"/>
      <c r="V953" s="44"/>
      <c r="W953" s="44"/>
      <c r="X953" s="44"/>
      <c r="Y953" s="44"/>
      <c r="Z953" s="44"/>
      <c r="AA953" s="44"/>
      <c r="AB953" s="44"/>
      <c r="AC953" s="44"/>
      <c r="AD953" s="44"/>
      <c r="AP953"/>
      <c r="AQ953"/>
      <c r="AX953"/>
    </row>
    <row r="954" spans="18:50">
      <c r="R954" s="409"/>
      <c r="S954" s="44"/>
      <c r="T954" s="44"/>
      <c r="U954" s="44"/>
      <c r="V954" s="44"/>
      <c r="W954" s="44"/>
      <c r="X954" s="44"/>
      <c r="Y954" s="44"/>
      <c r="Z954" s="44"/>
      <c r="AA954" s="44"/>
      <c r="AB954" s="44"/>
      <c r="AC954" s="44"/>
      <c r="AD954" s="44"/>
      <c r="AP954"/>
      <c r="AQ954"/>
      <c r="AX954"/>
    </row>
    <row r="955" spans="18:50">
      <c r="R955" s="409"/>
      <c r="S955" s="44"/>
      <c r="T955" s="44"/>
      <c r="U955" s="44"/>
      <c r="V955" s="44"/>
      <c r="W955" s="44"/>
      <c r="X955" s="44"/>
      <c r="Y955" s="44"/>
      <c r="Z955" s="44"/>
      <c r="AA955" s="44"/>
      <c r="AB955" s="44"/>
      <c r="AC955" s="44"/>
      <c r="AD955" s="44"/>
      <c r="AP955"/>
      <c r="AQ955"/>
      <c r="AX955"/>
    </row>
    <row r="956" spans="18:50">
      <c r="R956" s="409"/>
      <c r="S956" s="44"/>
      <c r="T956" s="44"/>
      <c r="U956" s="44"/>
      <c r="V956" s="44"/>
      <c r="W956" s="44"/>
      <c r="X956" s="44"/>
      <c r="Y956" s="44"/>
      <c r="Z956" s="44"/>
      <c r="AA956" s="44"/>
      <c r="AB956" s="44"/>
      <c r="AC956" s="44"/>
      <c r="AD956" s="44"/>
      <c r="AP956"/>
      <c r="AQ956"/>
      <c r="AX956"/>
    </row>
    <row r="957" spans="18:50">
      <c r="R957" s="409"/>
      <c r="S957" s="44"/>
      <c r="T957" s="44"/>
      <c r="U957" s="44"/>
      <c r="V957" s="44"/>
      <c r="W957" s="44"/>
      <c r="X957" s="44"/>
      <c r="Y957" s="44"/>
      <c r="Z957" s="44"/>
      <c r="AA957" s="44"/>
      <c r="AB957" s="44"/>
      <c r="AC957" s="44"/>
      <c r="AD957" s="44"/>
      <c r="AP957"/>
      <c r="AQ957"/>
      <c r="AX957"/>
    </row>
    <row r="958" spans="18:50">
      <c r="R958" s="409"/>
      <c r="S958" s="44"/>
      <c r="T958" s="44"/>
      <c r="U958" s="44"/>
      <c r="V958" s="44"/>
      <c r="W958" s="44"/>
      <c r="X958" s="44"/>
      <c r="Y958" s="44"/>
      <c r="Z958" s="44"/>
      <c r="AA958" s="44"/>
      <c r="AB958" s="44"/>
      <c r="AC958" s="44"/>
      <c r="AD958" s="44"/>
      <c r="AP958"/>
      <c r="AQ958"/>
      <c r="AX958"/>
    </row>
    <row r="959" spans="18:50">
      <c r="R959" s="409"/>
      <c r="S959" s="44"/>
      <c r="T959" s="44"/>
      <c r="U959" s="44"/>
      <c r="V959" s="44"/>
      <c r="W959" s="44"/>
      <c r="X959" s="44"/>
      <c r="Y959" s="44"/>
      <c r="Z959" s="44"/>
      <c r="AA959" s="44"/>
      <c r="AB959" s="44"/>
      <c r="AC959" s="44"/>
      <c r="AD959" s="44"/>
      <c r="AP959"/>
      <c r="AQ959"/>
      <c r="AX959"/>
    </row>
    <row r="960" spans="18:50">
      <c r="R960" s="409"/>
      <c r="S960" s="44"/>
      <c r="T960" s="44"/>
      <c r="U960" s="44"/>
      <c r="V960" s="44"/>
      <c r="W960" s="44"/>
      <c r="X960" s="44"/>
      <c r="Y960" s="44"/>
      <c r="Z960" s="44"/>
      <c r="AA960" s="44"/>
      <c r="AB960" s="44"/>
      <c r="AC960" s="44"/>
      <c r="AD960" s="44"/>
      <c r="AP960"/>
      <c r="AQ960"/>
      <c r="AX960"/>
    </row>
    <row r="961" spans="18:50">
      <c r="R961" s="409"/>
      <c r="S961" s="44"/>
      <c r="T961" s="44"/>
      <c r="U961" s="44"/>
      <c r="V961" s="44"/>
      <c r="W961" s="44"/>
      <c r="X961" s="44"/>
      <c r="Y961" s="44"/>
      <c r="Z961" s="44"/>
      <c r="AA961" s="44"/>
      <c r="AB961" s="44"/>
      <c r="AC961" s="44"/>
      <c r="AD961" s="44"/>
      <c r="AP961"/>
      <c r="AQ961"/>
      <c r="AX961"/>
    </row>
    <row r="962" spans="18:50">
      <c r="R962" s="409"/>
      <c r="S962" s="44"/>
      <c r="T962" s="44"/>
      <c r="U962" s="44"/>
      <c r="V962" s="44"/>
      <c r="W962" s="44"/>
      <c r="X962" s="44"/>
      <c r="Y962" s="44"/>
      <c r="Z962" s="44"/>
      <c r="AA962" s="44"/>
      <c r="AB962" s="44"/>
      <c r="AC962" s="44"/>
      <c r="AD962" s="44"/>
      <c r="AP962"/>
      <c r="AQ962"/>
      <c r="AX962"/>
    </row>
    <row r="963" spans="18:50">
      <c r="R963" s="409"/>
      <c r="S963" s="44"/>
      <c r="T963" s="44"/>
      <c r="U963" s="44"/>
      <c r="V963" s="44"/>
      <c r="W963" s="44"/>
      <c r="X963" s="44"/>
      <c r="Y963" s="44"/>
      <c r="Z963" s="44"/>
      <c r="AA963" s="44"/>
      <c r="AB963" s="44"/>
      <c r="AC963" s="44"/>
      <c r="AD963" s="44"/>
      <c r="AP963"/>
      <c r="AQ963"/>
      <c r="AX963"/>
    </row>
    <row r="964" spans="18:50">
      <c r="R964" s="409"/>
      <c r="S964" s="44"/>
      <c r="T964" s="44"/>
      <c r="U964" s="44"/>
      <c r="V964" s="44"/>
      <c r="W964" s="44"/>
      <c r="X964" s="44"/>
      <c r="Y964" s="44"/>
      <c r="Z964" s="44"/>
      <c r="AA964" s="44"/>
      <c r="AB964" s="44"/>
      <c r="AC964" s="44"/>
      <c r="AD964" s="44"/>
      <c r="AP964"/>
      <c r="AQ964"/>
      <c r="AX964"/>
    </row>
    <row r="965" spans="18:50">
      <c r="R965" s="409"/>
      <c r="S965" s="44"/>
      <c r="T965" s="44"/>
      <c r="U965" s="44"/>
      <c r="V965" s="44"/>
      <c r="W965" s="44"/>
      <c r="X965" s="44"/>
      <c r="Y965" s="44"/>
      <c r="Z965" s="44"/>
      <c r="AA965" s="44"/>
      <c r="AB965" s="44"/>
      <c r="AC965" s="44"/>
      <c r="AD965" s="44"/>
      <c r="AP965"/>
      <c r="AQ965"/>
      <c r="AX965"/>
    </row>
    <row r="966" spans="18:50">
      <c r="R966" s="409"/>
      <c r="S966" s="44"/>
      <c r="T966" s="44"/>
      <c r="U966" s="44"/>
      <c r="V966" s="44"/>
      <c r="W966" s="44"/>
      <c r="X966" s="44"/>
      <c r="Y966" s="44"/>
      <c r="Z966" s="44"/>
      <c r="AA966" s="44"/>
      <c r="AB966" s="44"/>
      <c r="AC966" s="44"/>
      <c r="AD966" s="44"/>
      <c r="AP966"/>
      <c r="AQ966"/>
      <c r="AX966"/>
    </row>
    <row r="967" spans="18:50">
      <c r="R967" s="409"/>
      <c r="S967" s="44"/>
      <c r="T967" s="44"/>
      <c r="U967" s="44"/>
      <c r="V967" s="44"/>
      <c r="W967" s="44"/>
      <c r="X967" s="44"/>
      <c r="Y967" s="44"/>
      <c r="Z967" s="44"/>
      <c r="AA967" s="44"/>
      <c r="AB967" s="44"/>
      <c r="AC967" s="44"/>
      <c r="AD967" s="44"/>
      <c r="AP967"/>
      <c r="AQ967"/>
      <c r="AX967"/>
    </row>
    <row r="968" spans="18:50">
      <c r="R968" s="409"/>
      <c r="S968" s="44"/>
      <c r="T968" s="44"/>
      <c r="U968" s="44"/>
      <c r="V968" s="44"/>
      <c r="W968" s="44"/>
      <c r="X968" s="44"/>
      <c r="Y968" s="44"/>
      <c r="Z968" s="44"/>
      <c r="AA968" s="44"/>
      <c r="AB968" s="44"/>
      <c r="AC968" s="44"/>
      <c r="AD968" s="44"/>
      <c r="AP968"/>
      <c r="AQ968"/>
      <c r="AX968"/>
    </row>
    <row r="969" spans="18:50">
      <c r="R969" s="409"/>
      <c r="S969" s="44"/>
      <c r="T969" s="44"/>
      <c r="U969" s="44"/>
      <c r="V969" s="44"/>
      <c r="W969" s="44"/>
      <c r="X969" s="44"/>
      <c r="Y969" s="44"/>
      <c r="Z969" s="44"/>
      <c r="AA969" s="44"/>
      <c r="AB969" s="44"/>
      <c r="AC969" s="44"/>
      <c r="AD969" s="44"/>
      <c r="AP969"/>
      <c r="AQ969"/>
      <c r="AX969"/>
    </row>
    <row r="970" spans="18:50">
      <c r="R970" s="409"/>
      <c r="S970" s="44"/>
      <c r="T970" s="44"/>
      <c r="U970" s="44"/>
      <c r="V970" s="44"/>
      <c r="W970" s="44"/>
      <c r="X970" s="44"/>
      <c r="Y970" s="44"/>
      <c r="Z970" s="44"/>
      <c r="AA970" s="44"/>
      <c r="AB970" s="44"/>
      <c r="AC970" s="44"/>
      <c r="AD970" s="44"/>
      <c r="AP970"/>
      <c r="AQ970"/>
      <c r="AX970"/>
    </row>
    <row r="971" spans="18:50">
      <c r="R971" s="409"/>
      <c r="S971" s="44"/>
      <c r="T971" s="44"/>
      <c r="U971" s="44"/>
      <c r="V971" s="44"/>
      <c r="W971" s="44"/>
      <c r="X971" s="44"/>
      <c r="Y971" s="44"/>
      <c r="Z971" s="44"/>
      <c r="AA971" s="44"/>
      <c r="AB971" s="44"/>
      <c r="AC971" s="44"/>
      <c r="AD971" s="44"/>
      <c r="AP971"/>
      <c r="AQ971"/>
      <c r="AX971"/>
    </row>
    <row r="972" spans="18:50">
      <c r="R972" s="409"/>
      <c r="S972" s="44"/>
      <c r="T972" s="44"/>
      <c r="U972" s="44"/>
      <c r="V972" s="44"/>
      <c r="W972" s="44"/>
      <c r="X972" s="44"/>
      <c r="Y972" s="44"/>
      <c r="Z972" s="44"/>
      <c r="AA972" s="44"/>
      <c r="AB972" s="44"/>
      <c r="AC972" s="44"/>
      <c r="AD972" s="44"/>
      <c r="AP972"/>
      <c r="AQ972"/>
      <c r="AX972"/>
    </row>
    <row r="973" spans="18:50">
      <c r="R973" s="409"/>
      <c r="S973" s="44"/>
      <c r="T973" s="44"/>
      <c r="U973" s="44"/>
      <c r="V973" s="44"/>
      <c r="W973" s="44"/>
      <c r="X973" s="44"/>
      <c r="Y973" s="44"/>
      <c r="Z973" s="44"/>
      <c r="AA973" s="44"/>
      <c r="AB973" s="44"/>
      <c r="AC973" s="44"/>
      <c r="AD973" s="44"/>
      <c r="AP973"/>
      <c r="AQ973"/>
      <c r="AX973"/>
    </row>
    <row r="974" spans="18:50">
      <c r="R974" s="409"/>
      <c r="S974" s="44"/>
      <c r="T974" s="44"/>
      <c r="U974" s="44"/>
      <c r="V974" s="44"/>
      <c r="W974" s="44"/>
      <c r="X974" s="44"/>
      <c r="Y974" s="44"/>
      <c r="Z974" s="44"/>
      <c r="AA974" s="44"/>
      <c r="AB974" s="44"/>
      <c r="AC974" s="44"/>
      <c r="AD974" s="44"/>
      <c r="AP974"/>
      <c r="AQ974"/>
      <c r="AX974"/>
    </row>
    <row r="975" spans="18:50">
      <c r="R975" s="409"/>
      <c r="S975" s="44"/>
      <c r="T975" s="44"/>
      <c r="U975" s="44"/>
      <c r="V975" s="44"/>
      <c r="W975" s="44"/>
      <c r="X975" s="44"/>
      <c r="Y975" s="44"/>
      <c r="Z975" s="44"/>
      <c r="AA975" s="44"/>
      <c r="AB975" s="44"/>
      <c r="AC975" s="44"/>
      <c r="AD975" s="44"/>
      <c r="AP975"/>
      <c r="AQ975"/>
      <c r="AX975"/>
    </row>
    <row r="976" spans="18:50">
      <c r="R976" s="409"/>
      <c r="S976" s="44"/>
      <c r="T976" s="44"/>
      <c r="U976" s="44"/>
      <c r="V976" s="44"/>
      <c r="W976" s="44"/>
      <c r="X976" s="44"/>
      <c r="Y976" s="44"/>
      <c r="Z976" s="44"/>
      <c r="AA976" s="44"/>
      <c r="AB976" s="44"/>
      <c r="AC976" s="44"/>
      <c r="AD976" s="44"/>
      <c r="AP976"/>
      <c r="AQ976"/>
      <c r="AX976"/>
    </row>
    <row r="977" spans="18:50">
      <c r="R977" s="409"/>
      <c r="S977" s="44"/>
      <c r="T977" s="44"/>
      <c r="U977" s="44"/>
      <c r="V977" s="44"/>
      <c r="W977" s="44"/>
      <c r="X977" s="44"/>
      <c r="Y977" s="44"/>
      <c r="Z977" s="44"/>
      <c r="AA977" s="44"/>
      <c r="AB977" s="44"/>
      <c r="AC977" s="44"/>
      <c r="AD977" s="44"/>
      <c r="AP977"/>
      <c r="AQ977"/>
      <c r="AX977"/>
    </row>
    <row r="978" spans="18:50">
      <c r="R978" s="409"/>
      <c r="S978" s="44"/>
      <c r="T978" s="44"/>
      <c r="U978" s="44"/>
      <c r="V978" s="44"/>
      <c r="W978" s="44"/>
      <c r="X978" s="44"/>
      <c r="Y978" s="44"/>
      <c r="Z978" s="44"/>
      <c r="AA978" s="44"/>
      <c r="AB978" s="44"/>
      <c r="AC978" s="44"/>
      <c r="AD978" s="44"/>
      <c r="AP978"/>
      <c r="AQ978"/>
      <c r="AX978"/>
    </row>
    <row r="979" spans="18:50">
      <c r="R979" s="409"/>
      <c r="S979" s="44"/>
      <c r="T979" s="44"/>
      <c r="U979" s="44"/>
      <c r="V979" s="44"/>
      <c r="W979" s="44"/>
      <c r="X979" s="44"/>
      <c r="Y979" s="44"/>
      <c r="Z979" s="44"/>
      <c r="AA979" s="44"/>
      <c r="AB979" s="44"/>
      <c r="AC979" s="44"/>
      <c r="AD979" s="44"/>
      <c r="AP979"/>
      <c r="AQ979"/>
      <c r="AX979"/>
    </row>
    <row r="980" spans="18:50">
      <c r="R980" s="409"/>
      <c r="S980" s="44"/>
      <c r="T980" s="44"/>
      <c r="U980" s="44"/>
      <c r="V980" s="44"/>
      <c r="W980" s="44"/>
      <c r="X980" s="44"/>
      <c r="Y980" s="44"/>
      <c r="Z980" s="44"/>
      <c r="AA980" s="44"/>
      <c r="AB980" s="44"/>
      <c r="AC980" s="44"/>
      <c r="AD980" s="44"/>
      <c r="AP980"/>
      <c r="AQ980"/>
      <c r="AX980"/>
    </row>
    <row r="981" spans="18:50">
      <c r="R981" s="409"/>
      <c r="S981" s="44"/>
      <c r="T981" s="44"/>
      <c r="U981" s="44"/>
      <c r="V981" s="44"/>
      <c r="W981" s="44"/>
      <c r="X981" s="44"/>
      <c r="Y981" s="44"/>
      <c r="Z981" s="44"/>
      <c r="AA981" s="44"/>
      <c r="AB981" s="44"/>
      <c r="AC981" s="44"/>
      <c r="AD981" s="44"/>
      <c r="AP981"/>
      <c r="AQ981"/>
      <c r="AX981"/>
    </row>
    <row r="982" spans="18:50">
      <c r="R982" s="409"/>
      <c r="S982" s="44"/>
      <c r="T982" s="44"/>
      <c r="U982" s="44"/>
      <c r="V982" s="44"/>
      <c r="W982" s="44"/>
      <c r="X982" s="44"/>
      <c r="Y982" s="44"/>
      <c r="Z982" s="44"/>
      <c r="AA982" s="44"/>
      <c r="AB982" s="44"/>
      <c r="AC982" s="44"/>
      <c r="AD982" s="44"/>
      <c r="AP982"/>
      <c r="AQ982"/>
      <c r="AX982"/>
    </row>
    <row r="983" spans="18:50">
      <c r="R983" s="409"/>
      <c r="S983" s="44"/>
      <c r="T983" s="44"/>
      <c r="U983" s="44"/>
      <c r="V983" s="44"/>
      <c r="W983" s="44"/>
      <c r="X983" s="44"/>
      <c r="Y983" s="44"/>
      <c r="Z983" s="44"/>
      <c r="AA983" s="44"/>
      <c r="AB983" s="44"/>
      <c r="AC983" s="44"/>
      <c r="AD983" s="44"/>
      <c r="AP983"/>
      <c r="AQ983"/>
      <c r="AX983"/>
    </row>
    <row r="984" spans="18:50">
      <c r="R984" s="409"/>
      <c r="S984" s="44"/>
      <c r="T984" s="44"/>
      <c r="U984" s="44"/>
      <c r="V984" s="44"/>
      <c r="W984" s="44"/>
      <c r="X984" s="44"/>
      <c r="Y984" s="44"/>
      <c r="Z984" s="44"/>
      <c r="AA984" s="44"/>
      <c r="AB984" s="44"/>
      <c r="AC984" s="44"/>
      <c r="AD984" s="44"/>
      <c r="AP984"/>
      <c r="AQ984"/>
      <c r="AX984"/>
    </row>
    <row r="985" spans="18:50">
      <c r="R985" s="409"/>
      <c r="S985" s="44"/>
      <c r="T985" s="44"/>
      <c r="U985" s="44"/>
      <c r="V985" s="44"/>
      <c r="W985" s="44"/>
      <c r="X985" s="44"/>
      <c r="Y985" s="44"/>
      <c r="Z985" s="44"/>
      <c r="AA985" s="44"/>
      <c r="AB985" s="44"/>
      <c r="AC985" s="44"/>
      <c r="AD985" s="44"/>
      <c r="AP985"/>
      <c r="AQ985"/>
      <c r="AX985"/>
    </row>
    <row r="986" spans="18:50">
      <c r="R986" s="409"/>
      <c r="S986" s="44"/>
      <c r="T986" s="44"/>
      <c r="U986" s="44"/>
      <c r="V986" s="44"/>
      <c r="W986" s="44"/>
      <c r="X986" s="44"/>
      <c r="Y986" s="44"/>
      <c r="Z986" s="44"/>
      <c r="AA986" s="44"/>
      <c r="AB986" s="44"/>
      <c r="AC986" s="44"/>
      <c r="AD986" s="44"/>
      <c r="AP986"/>
      <c r="AQ986"/>
      <c r="AX986"/>
    </row>
    <row r="987" spans="18:50">
      <c r="R987" s="409"/>
      <c r="S987" s="44"/>
      <c r="T987" s="44"/>
      <c r="U987" s="44"/>
      <c r="V987" s="44"/>
      <c r="W987" s="44"/>
      <c r="X987" s="44"/>
      <c r="Y987" s="44"/>
      <c r="Z987" s="44"/>
      <c r="AA987" s="44"/>
      <c r="AB987" s="44"/>
      <c r="AC987" s="44"/>
      <c r="AD987" s="44"/>
      <c r="AP987"/>
      <c r="AQ987"/>
      <c r="AX987"/>
    </row>
    <row r="988" spans="18:50">
      <c r="R988" s="409"/>
      <c r="S988" s="44"/>
      <c r="T988" s="44"/>
      <c r="U988" s="44"/>
      <c r="V988" s="44"/>
      <c r="W988" s="44"/>
      <c r="X988" s="44"/>
      <c r="Y988" s="44"/>
      <c r="Z988" s="44"/>
      <c r="AA988" s="44"/>
      <c r="AB988" s="44"/>
      <c r="AC988" s="44"/>
      <c r="AD988" s="44"/>
      <c r="AP988"/>
      <c r="AQ988"/>
      <c r="AX988"/>
    </row>
    <row r="989" spans="18:50">
      <c r="R989" s="409"/>
      <c r="S989" s="44"/>
      <c r="T989" s="44"/>
      <c r="U989" s="44"/>
      <c r="V989" s="44"/>
      <c r="W989" s="44"/>
      <c r="X989" s="44"/>
      <c r="Y989" s="44"/>
      <c r="Z989" s="44"/>
      <c r="AA989" s="44"/>
      <c r="AB989" s="44"/>
      <c r="AC989" s="44"/>
      <c r="AD989" s="44"/>
      <c r="AP989"/>
      <c r="AQ989"/>
      <c r="AX989"/>
    </row>
    <row r="990" spans="18:50">
      <c r="R990" s="409"/>
      <c r="S990" s="44"/>
      <c r="T990" s="44"/>
      <c r="U990" s="44"/>
      <c r="V990" s="44"/>
      <c r="W990" s="44"/>
      <c r="X990" s="44"/>
      <c r="Y990" s="44"/>
      <c r="Z990" s="44"/>
      <c r="AA990" s="44"/>
      <c r="AB990" s="44"/>
      <c r="AC990" s="44"/>
      <c r="AD990" s="44"/>
      <c r="AP990"/>
      <c r="AQ990"/>
      <c r="AX990"/>
    </row>
    <row r="991" spans="18:50">
      <c r="R991" s="409"/>
      <c r="S991" s="44"/>
      <c r="T991" s="44"/>
      <c r="U991" s="44"/>
      <c r="V991" s="44"/>
      <c r="W991" s="44"/>
      <c r="X991" s="44"/>
      <c r="Y991" s="44"/>
      <c r="Z991" s="44"/>
      <c r="AA991" s="44"/>
      <c r="AB991" s="44"/>
      <c r="AC991" s="44"/>
      <c r="AD991" s="44"/>
      <c r="AP991"/>
      <c r="AQ991"/>
      <c r="AX991"/>
    </row>
    <row r="992" spans="18:50">
      <c r="R992" s="409"/>
      <c r="S992" s="44"/>
      <c r="T992" s="44"/>
      <c r="U992" s="44"/>
      <c r="V992" s="44"/>
      <c r="W992" s="44"/>
      <c r="X992" s="44"/>
      <c r="Y992" s="44"/>
      <c r="Z992" s="44"/>
      <c r="AA992" s="44"/>
      <c r="AB992" s="44"/>
      <c r="AC992" s="44"/>
      <c r="AD992" s="44"/>
      <c r="AP992"/>
      <c r="AQ992"/>
      <c r="AX992"/>
    </row>
    <row r="993" spans="18:50">
      <c r="R993" s="409"/>
      <c r="S993" s="44"/>
      <c r="T993" s="44"/>
      <c r="U993" s="44"/>
      <c r="V993" s="44"/>
      <c r="W993" s="44"/>
      <c r="X993" s="44"/>
      <c r="Y993" s="44"/>
      <c r="Z993" s="44"/>
      <c r="AA993" s="44"/>
      <c r="AB993" s="44"/>
      <c r="AC993" s="44"/>
      <c r="AD993" s="44"/>
      <c r="AP993"/>
      <c r="AQ993"/>
      <c r="AX993"/>
    </row>
    <row r="994" spans="18:50">
      <c r="R994" s="409"/>
      <c r="S994" s="44"/>
      <c r="T994" s="44"/>
      <c r="U994" s="44"/>
      <c r="V994" s="44"/>
      <c r="W994" s="44"/>
      <c r="X994" s="44"/>
      <c r="Y994" s="44"/>
      <c r="Z994" s="44"/>
      <c r="AA994" s="44"/>
      <c r="AB994" s="44"/>
      <c r="AC994" s="44"/>
      <c r="AD994" s="44"/>
      <c r="AP994"/>
      <c r="AQ994"/>
      <c r="AX994"/>
    </row>
    <row r="995" spans="18:50">
      <c r="R995" s="409"/>
      <c r="S995" s="44"/>
      <c r="T995" s="44"/>
      <c r="U995" s="44"/>
      <c r="V995" s="44"/>
      <c r="W995" s="44"/>
      <c r="X995" s="44"/>
      <c r="Y995" s="44"/>
      <c r="Z995" s="44"/>
      <c r="AA995" s="44"/>
      <c r="AB995" s="44"/>
      <c r="AC995" s="44"/>
      <c r="AD995" s="44"/>
      <c r="AP995"/>
      <c r="AQ995"/>
      <c r="AX995"/>
    </row>
    <row r="996" spans="18:50">
      <c r="R996" s="409"/>
      <c r="S996" s="44"/>
      <c r="T996" s="44"/>
      <c r="U996" s="44"/>
      <c r="V996" s="44"/>
      <c r="W996" s="44"/>
      <c r="X996" s="44"/>
      <c r="Y996" s="44"/>
      <c r="Z996" s="44"/>
      <c r="AA996" s="44"/>
      <c r="AB996" s="44"/>
      <c r="AC996" s="44"/>
      <c r="AD996" s="44"/>
      <c r="AP996"/>
      <c r="AQ996"/>
      <c r="AX996"/>
    </row>
    <row r="997" spans="18:50">
      <c r="R997" s="409"/>
      <c r="S997" s="44"/>
      <c r="T997" s="44"/>
      <c r="U997" s="44"/>
      <c r="V997" s="44"/>
      <c r="W997" s="44"/>
      <c r="X997" s="44"/>
      <c r="Y997" s="44"/>
      <c r="Z997" s="44"/>
      <c r="AA997" s="44"/>
      <c r="AB997" s="44"/>
      <c r="AC997" s="44"/>
      <c r="AD997" s="44"/>
      <c r="AP997"/>
      <c r="AQ997"/>
      <c r="AX997"/>
    </row>
    <row r="998" spans="18:50">
      <c r="R998" s="409"/>
      <c r="S998" s="44"/>
      <c r="T998" s="44"/>
      <c r="U998" s="44"/>
      <c r="V998" s="44"/>
      <c r="W998" s="44"/>
      <c r="X998" s="44"/>
      <c r="Y998" s="44"/>
      <c r="Z998" s="44"/>
      <c r="AA998" s="44"/>
      <c r="AB998" s="44"/>
      <c r="AC998" s="44"/>
      <c r="AD998" s="44"/>
      <c r="AP998"/>
      <c r="AQ998"/>
      <c r="AX998"/>
    </row>
    <row r="999" spans="18:50">
      <c r="R999" s="409"/>
      <c r="S999" s="44"/>
      <c r="T999" s="44"/>
      <c r="U999" s="44"/>
      <c r="V999" s="44"/>
      <c r="W999" s="44"/>
      <c r="X999" s="44"/>
      <c r="Y999" s="44"/>
      <c r="Z999" s="44"/>
      <c r="AA999" s="44"/>
      <c r="AB999" s="44"/>
      <c r="AC999" s="44"/>
      <c r="AD999" s="44"/>
      <c r="AP999"/>
      <c r="AQ999"/>
      <c r="AX999"/>
    </row>
    <row r="1000" spans="18:50">
      <c r="R1000" s="409"/>
      <c r="S1000" s="44"/>
      <c r="T1000" s="44"/>
      <c r="U1000" s="44"/>
      <c r="V1000" s="44"/>
      <c r="W1000" s="44"/>
      <c r="X1000" s="44"/>
      <c r="Y1000" s="44"/>
      <c r="Z1000" s="44"/>
      <c r="AA1000" s="44"/>
      <c r="AB1000" s="44"/>
      <c r="AC1000" s="44"/>
      <c r="AD1000" s="44"/>
      <c r="AP1000"/>
      <c r="AQ1000"/>
      <c r="AX1000"/>
    </row>
    <row r="1001" spans="18:50">
      <c r="R1001" s="409"/>
      <c r="S1001" s="44"/>
      <c r="T1001" s="44"/>
      <c r="U1001" s="44"/>
      <c r="V1001" s="44"/>
      <c r="W1001" s="44"/>
      <c r="X1001" s="44"/>
      <c r="Y1001" s="44"/>
      <c r="Z1001" s="44"/>
      <c r="AA1001" s="44"/>
      <c r="AB1001" s="44"/>
      <c r="AC1001" s="44"/>
      <c r="AD1001" s="44"/>
      <c r="AP1001"/>
      <c r="AQ1001"/>
      <c r="AX1001"/>
    </row>
    <row r="1002" spans="18:50">
      <c r="R1002" s="409"/>
      <c r="S1002" s="44"/>
      <c r="T1002" s="44"/>
      <c r="U1002" s="44"/>
      <c r="V1002" s="44"/>
      <c r="W1002" s="44"/>
      <c r="X1002" s="44"/>
      <c r="Y1002" s="44"/>
      <c r="Z1002" s="44"/>
      <c r="AA1002" s="44"/>
      <c r="AB1002" s="44"/>
      <c r="AC1002" s="44"/>
      <c r="AD1002" s="44"/>
      <c r="AP1002"/>
      <c r="AQ1002"/>
      <c r="AX1002"/>
    </row>
    <row r="1003" spans="18:50">
      <c r="R1003" s="409"/>
      <c r="S1003" s="44"/>
      <c r="T1003" s="44"/>
      <c r="U1003" s="44"/>
      <c r="V1003" s="44"/>
      <c r="W1003" s="44"/>
      <c r="X1003" s="44"/>
      <c r="Y1003" s="44"/>
      <c r="Z1003" s="44"/>
      <c r="AA1003" s="44"/>
      <c r="AB1003" s="44"/>
      <c r="AC1003" s="44"/>
      <c r="AD1003" s="44"/>
      <c r="AP1003"/>
      <c r="AQ1003"/>
      <c r="AX1003"/>
    </row>
    <row r="1004" spans="18:50">
      <c r="R1004" s="409"/>
      <c r="S1004" s="44"/>
      <c r="T1004" s="44"/>
      <c r="U1004" s="44"/>
      <c r="V1004" s="44"/>
      <c r="W1004" s="44"/>
      <c r="X1004" s="44"/>
      <c r="Y1004" s="44"/>
      <c r="Z1004" s="44"/>
      <c r="AA1004" s="44"/>
      <c r="AB1004" s="44"/>
      <c r="AC1004" s="44"/>
      <c r="AD1004" s="44"/>
      <c r="AP1004"/>
      <c r="AQ1004"/>
      <c r="AX1004"/>
    </row>
    <row r="1005" spans="18:50">
      <c r="R1005" s="409"/>
      <c r="S1005" s="44"/>
      <c r="T1005" s="44"/>
      <c r="U1005" s="44"/>
      <c r="V1005" s="44"/>
      <c r="W1005" s="44"/>
      <c r="X1005" s="44"/>
      <c r="Y1005" s="44"/>
      <c r="Z1005" s="44"/>
      <c r="AA1005" s="44"/>
      <c r="AB1005" s="44"/>
      <c r="AC1005" s="44"/>
      <c r="AD1005" s="44"/>
      <c r="AP1005"/>
      <c r="AQ1005"/>
      <c r="AX1005"/>
    </row>
    <row r="1006" spans="18:50">
      <c r="R1006" s="409"/>
      <c r="S1006" s="44"/>
      <c r="T1006" s="44"/>
      <c r="U1006" s="44"/>
      <c r="V1006" s="44"/>
      <c r="W1006" s="44"/>
      <c r="X1006" s="44"/>
      <c r="Y1006" s="44"/>
      <c r="Z1006" s="44"/>
      <c r="AA1006" s="44"/>
      <c r="AB1006" s="44"/>
      <c r="AC1006" s="44"/>
      <c r="AD1006" s="44"/>
      <c r="AP1006"/>
      <c r="AQ1006"/>
      <c r="AX1006"/>
    </row>
    <row r="1007" spans="18:50">
      <c r="R1007" s="409"/>
      <c r="S1007" s="44"/>
      <c r="T1007" s="44"/>
      <c r="U1007" s="44"/>
      <c r="V1007" s="44"/>
      <c r="W1007" s="44"/>
      <c r="X1007" s="44"/>
      <c r="Y1007" s="44"/>
      <c r="Z1007" s="44"/>
      <c r="AA1007" s="44"/>
      <c r="AB1007" s="44"/>
      <c r="AC1007" s="44"/>
      <c r="AD1007" s="44"/>
      <c r="AP1007"/>
      <c r="AQ1007"/>
      <c r="AX1007"/>
    </row>
    <row r="1008" spans="18:50">
      <c r="R1008" s="409"/>
      <c r="S1008" s="44"/>
      <c r="T1008" s="44"/>
      <c r="U1008" s="44"/>
      <c r="V1008" s="44"/>
      <c r="W1008" s="44"/>
      <c r="X1008" s="44"/>
      <c r="Y1008" s="44"/>
      <c r="Z1008" s="44"/>
      <c r="AA1008" s="44"/>
      <c r="AB1008" s="44"/>
      <c r="AC1008" s="44"/>
      <c r="AD1008" s="44"/>
      <c r="AP1008"/>
      <c r="AQ1008"/>
      <c r="AX1008"/>
    </row>
    <row r="1009" spans="18:50">
      <c r="R1009" s="409"/>
      <c r="S1009" s="44"/>
      <c r="T1009" s="44"/>
      <c r="U1009" s="44"/>
      <c r="V1009" s="44"/>
      <c r="W1009" s="44"/>
      <c r="X1009" s="44"/>
      <c r="Y1009" s="44"/>
      <c r="Z1009" s="44"/>
      <c r="AA1009" s="44"/>
      <c r="AB1009" s="44"/>
      <c r="AC1009" s="44"/>
      <c r="AD1009" s="44"/>
      <c r="AP1009"/>
      <c r="AQ1009"/>
      <c r="AX1009"/>
    </row>
    <row r="1010" spans="18:50">
      <c r="R1010" s="409"/>
      <c r="S1010" s="44"/>
      <c r="T1010" s="44"/>
      <c r="U1010" s="44"/>
      <c r="V1010" s="44"/>
      <c r="W1010" s="44"/>
      <c r="X1010" s="44"/>
      <c r="Y1010" s="44"/>
      <c r="Z1010" s="44"/>
      <c r="AA1010" s="44"/>
      <c r="AB1010" s="44"/>
      <c r="AC1010" s="44"/>
      <c r="AD1010" s="44"/>
      <c r="AP1010"/>
      <c r="AQ1010"/>
      <c r="AX1010"/>
    </row>
    <row r="1011" spans="18:50">
      <c r="R1011" s="409"/>
      <c r="S1011" s="44"/>
      <c r="T1011" s="44"/>
      <c r="U1011" s="44"/>
      <c r="V1011" s="44"/>
      <c r="W1011" s="44"/>
      <c r="X1011" s="44"/>
      <c r="Y1011" s="44"/>
      <c r="Z1011" s="44"/>
      <c r="AA1011" s="44"/>
      <c r="AB1011" s="44"/>
      <c r="AC1011" s="44"/>
      <c r="AD1011" s="44"/>
      <c r="AP1011"/>
      <c r="AQ1011"/>
      <c r="AX1011"/>
    </row>
    <row r="1012" spans="18:50">
      <c r="R1012" s="409"/>
      <c r="S1012" s="44"/>
      <c r="T1012" s="44"/>
      <c r="U1012" s="44"/>
      <c r="V1012" s="44"/>
      <c r="W1012" s="44"/>
      <c r="X1012" s="44"/>
      <c r="Y1012" s="44"/>
      <c r="Z1012" s="44"/>
      <c r="AA1012" s="44"/>
      <c r="AB1012" s="44"/>
      <c r="AC1012" s="44"/>
      <c r="AD1012" s="44"/>
      <c r="AP1012"/>
      <c r="AQ1012"/>
      <c r="AX1012"/>
    </row>
    <row r="1013" spans="18:50">
      <c r="R1013" s="409"/>
      <c r="S1013" s="44"/>
      <c r="T1013" s="44"/>
      <c r="U1013" s="44"/>
      <c r="V1013" s="44"/>
      <c r="W1013" s="44"/>
      <c r="X1013" s="44"/>
      <c r="Y1013" s="44"/>
      <c r="Z1013" s="44"/>
      <c r="AA1013" s="44"/>
      <c r="AB1013" s="44"/>
      <c r="AC1013" s="44"/>
      <c r="AD1013" s="44"/>
      <c r="AP1013"/>
      <c r="AQ1013"/>
      <c r="AX1013"/>
    </row>
    <row r="1014" spans="18:50">
      <c r="R1014" s="409"/>
      <c r="S1014" s="44"/>
      <c r="T1014" s="44"/>
      <c r="U1014" s="44"/>
      <c r="V1014" s="44"/>
      <c r="W1014" s="44"/>
      <c r="X1014" s="44"/>
      <c r="Y1014" s="44"/>
      <c r="Z1014" s="44"/>
      <c r="AA1014" s="44"/>
      <c r="AB1014" s="44"/>
      <c r="AC1014" s="44"/>
      <c r="AD1014" s="44"/>
      <c r="AP1014"/>
      <c r="AQ1014"/>
      <c r="AX1014"/>
    </row>
    <row r="1015" spans="18:50">
      <c r="R1015" s="409"/>
      <c r="S1015" s="44"/>
      <c r="T1015" s="44"/>
      <c r="U1015" s="44"/>
      <c r="V1015" s="44"/>
      <c r="W1015" s="44"/>
      <c r="X1015" s="44"/>
      <c r="Y1015" s="44"/>
      <c r="Z1015" s="44"/>
      <c r="AA1015" s="44"/>
      <c r="AB1015" s="44"/>
      <c r="AC1015" s="44"/>
      <c r="AD1015" s="44"/>
      <c r="AP1015"/>
      <c r="AQ1015"/>
      <c r="AX1015"/>
    </row>
    <row r="1016" spans="18:50">
      <c r="R1016" s="409"/>
      <c r="S1016" s="44"/>
      <c r="T1016" s="44"/>
      <c r="U1016" s="44"/>
      <c r="V1016" s="44"/>
      <c r="W1016" s="44"/>
      <c r="X1016" s="44"/>
      <c r="Y1016" s="44"/>
      <c r="Z1016" s="44"/>
      <c r="AA1016" s="44"/>
      <c r="AB1016" s="44"/>
      <c r="AC1016" s="44"/>
      <c r="AD1016" s="44"/>
      <c r="AP1016"/>
      <c r="AQ1016"/>
      <c r="AX1016"/>
    </row>
    <row r="1017" spans="18:50">
      <c r="R1017" s="409"/>
      <c r="S1017" s="44"/>
      <c r="T1017" s="44"/>
      <c r="U1017" s="44"/>
      <c r="V1017" s="44"/>
      <c r="W1017" s="44"/>
      <c r="X1017" s="44"/>
      <c r="Y1017" s="44"/>
      <c r="Z1017" s="44"/>
      <c r="AA1017" s="44"/>
      <c r="AB1017" s="44"/>
      <c r="AC1017" s="44"/>
      <c r="AD1017" s="44"/>
      <c r="AP1017"/>
      <c r="AQ1017"/>
      <c r="AX1017"/>
    </row>
    <row r="1018" spans="18:50">
      <c r="R1018" s="409"/>
      <c r="S1018" s="44"/>
      <c r="T1018" s="44"/>
      <c r="U1018" s="44"/>
      <c r="V1018" s="44"/>
      <c r="W1018" s="44"/>
      <c r="X1018" s="44"/>
      <c r="Y1018" s="44"/>
      <c r="Z1018" s="44"/>
      <c r="AA1018" s="44"/>
      <c r="AB1018" s="44"/>
      <c r="AC1018" s="44"/>
      <c r="AD1018" s="44"/>
      <c r="AP1018"/>
      <c r="AQ1018"/>
      <c r="AX1018"/>
    </row>
    <row r="1019" spans="18:50">
      <c r="R1019" s="409"/>
      <c r="S1019" s="44"/>
      <c r="T1019" s="44"/>
      <c r="U1019" s="44"/>
      <c r="V1019" s="44"/>
      <c r="W1019" s="44"/>
      <c r="X1019" s="44"/>
      <c r="Y1019" s="44"/>
      <c r="Z1019" s="44"/>
      <c r="AA1019" s="44"/>
      <c r="AB1019" s="44"/>
      <c r="AC1019" s="44"/>
      <c r="AD1019" s="44"/>
      <c r="AP1019"/>
      <c r="AQ1019"/>
      <c r="AX1019"/>
    </row>
    <row r="1020" spans="18:50">
      <c r="R1020" s="409"/>
      <c r="S1020" s="44"/>
      <c r="T1020" s="44"/>
      <c r="U1020" s="44"/>
      <c r="V1020" s="44"/>
      <c r="W1020" s="44"/>
      <c r="X1020" s="44"/>
      <c r="Y1020" s="44"/>
      <c r="Z1020" s="44"/>
      <c r="AA1020" s="44"/>
      <c r="AB1020" s="44"/>
      <c r="AC1020" s="44"/>
      <c r="AD1020" s="44"/>
      <c r="AP1020"/>
      <c r="AQ1020"/>
      <c r="AX1020"/>
    </row>
    <row r="1021" spans="18:50">
      <c r="R1021" s="409"/>
      <c r="S1021" s="44"/>
      <c r="T1021" s="44"/>
      <c r="U1021" s="44"/>
      <c r="V1021" s="44"/>
      <c r="W1021" s="44"/>
      <c r="X1021" s="44"/>
      <c r="Y1021" s="44"/>
      <c r="Z1021" s="44"/>
      <c r="AA1021" s="44"/>
      <c r="AB1021" s="44"/>
      <c r="AC1021" s="44"/>
      <c r="AD1021" s="44"/>
      <c r="AP1021"/>
      <c r="AQ1021"/>
      <c r="AX1021"/>
    </row>
    <row r="1022" spans="18:50">
      <c r="R1022" s="409"/>
      <c r="S1022" s="44"/>
      <c r="T1022" s="44"/>
      <c r="U1022" s="44"/>
      <c r="V1022" s="44"/>
      <c r="W1022" s="44"/>
      <c r="X1022" s="44"/>
      <c r="Y1022" s="44"/>
      <c r="Z1022" s="44"/>
      <c r="AA1022" s="44"/>
      <c r="AB1022" s="44"/>
      <c r="AC1022" s="44"/>
      <c r="AD1022" s="44"/>
      <c r="AP1022"/>
      <c r="AQ1022"/>
      <c r="AX1022"/>
    </row>
    <row r="1023" spans="18:50">
      <c r="R1023" s="409"/>
      <c r="S1023" s="44"/>
      <c r="T1023" s="44"/>
      <c r="U1023" s="44"/>
      <c r="V1023" s="44"/>
      <c r="W1023" s="44"/>
      <c r="X1023" s="44"/>
      <c r="Y1023" s="44"/>
      <c r="Z1023" s="44"/>
      <c r="AA1023" s="44"/>
      <c r="AB1023" s="44"/>
      <c r="AC1023" s="44"/>
      <c r="AD1023" s="44"/>
      <c r="AP1023"/>
      <c r="AQ1023"/>
      <c r="AX1023"/>
    </row>
    <row r="1024" spans="18:50">
      <c r="R1024" s="409"/>
      <c r="S1024" s="44"/>
      <c r="T1024" s="44"/>
      <c r="U1024" s="44"/>
      <c r="V1024" s="44"/>
      <c r="W1024" s="44"/>
      <c r="X1024" s="44"/>
      <c r="Y1024" s="44"/>
      <c r="Z1024" s="44"/>
      <c r="AA1024" s="44"/>
      <c r="AB1024" s="44"/>
      <c r="AC1024" s="44"/>
      <c r="AD1024" s="44"/>
      <c r="AP1024"/>
      <c r="AQ1024"/>
      <c r="AX1024"/>
    </row>
    <row r="1025" spans="18:50">
      <c r="R1025" s="409"/>
      <c r="S1025" s="44"/>
      <c r="T1025" s="44"/>
      <c r="U1025" s="44"/>
      <c r="V1025" s="44"/>
      <c r="W1025" s="44"/>
      <c r="X1025" s="44"/>
      <c r="Y1025" s="44"/>
      <c r="Z1025" s="44"/>
      <c r="AA1025" s="44"/>
      <c r="AB1025" s="44"/>
      <c r="AC1025" s="44"/>
      <c r="AD1025" s="44"/>
      <c r="AP1025"/>
      <c r="AQ1025"/>
      <c r="AX1025"/>
    </row>
    <row r="1026" spans="18:50">
      <c r="R1026" s="409"/>
      <c r="S1026" s="44"/>
      <c r="T1026" s="44"/>
      <c r="U1026" s="44"/>
      <c r="V1026" s="44"/>
      <c r="W1026" s="44"/>
      <c r="X1026" s="44"/>
      <c r="Y1026" s="44"/>
      <c r="Z1026" s="44"/>
      <c r="AA1026" s="44"/>
      <c r="AB1026" s="44"/>
      <c r="AC1026" s="44"/>
      <c r="AD1026" s="44"/>
      <c r="AP1026"/>
      <c r="AQ1026"/>
      <c r="AX1026"/>
    </row>
    <row r="1027" spans="18:50">
      <c r="R1027" s="409"/>
      <c r="S1027" s="44"/>
      <c r="T1027" s="44"/>
      <c r="U1027" s="44"/>
      <c r="V1027" s="44"/>
      <c r="W1027" s="44"/>
      <c r="X1027" s="44"/>
      <c r="Y1027" s="44"/>
      <c r="Z1027" s="44"/>
      <c r="AA1027" s="44"/>
      <c r="AB1027" s="44"/>
      <c r="AC1027" s="44"/>
      <c r="AD1027" s="44"/>
      <c r="AP1027"/>
      <c r="AQ1027"/>
      <c r="AX1027"/>
    </row>
    <row r="1028" spans="18:50">
      <c r="R1028" s="409"/>
      <c r="S1028" s="44"/>
      <c r="T1028" s="44"/>
      <c r="U1028" s="44"/>
      <c r="V1028" s="44"/>
      <c r="W1028" s="44"/>
      <c r="X1028" s="44"/>
      <c r="Y1028" s="44"/>
      <c r="Z1028" s="44"/>
      <c r="AA1028" s="44"/>
      <c r="AB1028" s="44"/>
      <c r="AC1028" s="44"/>
      <c r="AD1028" s="44"/>
      <c r="AP1028"/>
      <c r="AQ1028"/>
      <c r="AX1028"/>
    </row>
    <row r="1029" spans="18:50">
      <c r="R1029" s="409"/>
      <c r="S1029" s="44"/>
      <c r="T1029" s="44"/>
      <c r="U1029" s="44"/>
      <c r="V1029" s="44"/>
      <c r="W1029" s="44"/>
      <c r="X1029" s="44"/>
      <c r="Y1029" s="44"/>
      <c r="Z1029" s="44"/>
      <c r="AA1029" s="44"/>
      <c r="AB1029" s="44"/>
      <c r="AC1029" s="44"/>
      <c r="AD1029" s="44"/>
      <c r="AP1029"/>
      <c r="AQ1029"/>
      <c r="AX1029"/>
    </row>
    <row r="1030" spans="18:50">
      <c r="R1030" s="409"/>
      <c r="S1030" s="44"/>
      <c r="T1030" s="44"/>
      <c r="U1030" s="44"/>
      <c r="V1030" s="44"/>
      <c r="W1030" s="44"/>
      <c r="X1030" s="44"/>
      <c r="Y1030" s="44"/>
      <c r="Z1030" s="44"/>
      <c r="AA1030" s="44"/>
      <c r="AB1030" s="44"/>
      <c r="AC1030" s="44"/>
      <c r="AD1030" s="44"/>
      <c r="AP1030"/>
      <c r="AQ1030"/>
      <c r="AX1030"/>
    </row>
    <row r="1031" spans="18:50">
      <c r="R1031" s="409"/>
      <c r="S1031" s="44"/>
      <c r="T1031" s="44"/>
      <c r="U1031" s="44"/>
      <c r="V1031" s="44"/>
      <c r="W1031" s="44"/>
      <c r="X1031" s="44"/>
      <c r="Y1031" s="44"/>
      <c r="Z1031" s="44"/>
      <c r="AA1031" s="44"/>
      <c r="AB1031" s="44"/>
      <c r="AC1031" s="44"/>
      <c r="AD1031" s="44"/>
      <c r="AP1031"/>
      <c r="AQ1031"/>
      <c r="AX1031"/>
    </row>
    <row r="1032" spans="18:50">
      <c r="R1032" s="409"/>
      <c r="S1032" s="44"/>
      <c r="T1032" s="44"/>
      <c r="U1032" s="44"/>
      <c r="V1032" s="44"/>
      <c r="W1032" s="44"/>
      <c r="X1032" s="44"/>
      <c r="Y1032" s="44"/>
      <c r="Z1032" s="44"/>
      <c r="AA1032" s="44"/>
      <c r="AB1032" s="44"/>
      <c r="AC1032" s="44"/>
      <c r="AD1032" s="44"/>
      <c r="AP1032"/>
      <c r="AQ1032"/>
      <c r="AX1032"/>
    </row>
    <row r="1033" spans="18:50">
      <c r="R1033" s="409"/>
      <c r="S1033" s="44"/>
      <c r="T1033" s="44"/>
      <c r="U1033" s="44"/>
      <c r="V1033" s="44"/>
      <c r="W1033" s="44"/>
      <c r="X1033" s="44"/>
      <c r="Y1033" s="44"/>
      <c r="Z1033" s="44"/>
      <c r="AA1033" s="44"/>
      <c r="AB1033" s="44"/>
      <c r="AC1033" s="44"/>
      <c r="AD1033" s="44"/>
      <c r="AP1033"/>
      <c r="AQ1033"/>
      <c r="AX1033"/>
    </row>
    <row r="1034" spans="18:50">
      <c r="R1034" s="409"/>
      <c r="S1034" s="44"/>
      <c r="T1034" s="44"/>
      <c r="U1034" s="44"/>
      <c r="V1034" s="44"/>
      <c r="W1034" s="44"/>
      <c r="X1034" s="44"/>
      <c r="Y1034" s="44"/>
      <c r="Z1034" s="44"/>
      <c r="AA1034" s="44"/>
      <c r="AB1034" s="44"/>
      <c r="AC1034" s="44"/>
      <c r="AD1034" s="44"/>
      <c r="AP1034"/>
      <c r="AQ1034"/>
      <c r="AX1034"/>
    </row>
    <row r="1035" spans="18:50">
      <c r="R1035" s="409"/>
      <c r="S1035" s="44"/>
      <c r="T1035" s="44"/>
      <c r="U1035" s="44"/>
      <c r="V1035" s="44"/>
      <c r="W1035" s="44"/>
      <c r="X1035" s="44"/>
      <c r="Y1035" s="44"/>
      <c r="Z1035" s="44"/>
      <c r="AA1035" s="44"/>
      <c r="AB1035" s="44"/>
      <c r="AC1035" s="44"/>
      <c r="AD1035" s="44"/>
      <c r="AP1035"/>
      <c r="AQ1035"/>
      <c r="AX1035"/>
    </row>
    <row r="1036" spans="18:50">
      <c r="R1036" s="409"/>
      <c r="S1036" s="44"/>
      <c r="T1036" s="44"/>
      <c r="U1036" s="44"/>
      <c r="V1036" s="44"/>
      <c r="W1036" s="44"/>
      <c r="X1036" s="44"/>
      <c r="Y1036" s="44"/>
      <c r="Z1036" s="44"/>
      <c r="AA1036" s="44"/>
      <c r="AB1036" s="44"/>
      <c r="AC1036" s="44"/>
      <c r="AD1036" s="44"/>
      <c r="AP1036"/>
      <c r="AQ1036"/>
      <c r="AX1036"/>
    </row>
    <row r="1037" spans="18:50">
      <c r="R1037" s="409"/>
      <c r="S1037" s="44"/>
      <c r="T1037" s="44"/>
      <c r="U1037" s="44"/>
      <c r="V1037" s="44"/>
      <c r="W1037" s="44"/>
      <c r="X1037" s="44"/>
      <c r="Y1037" s="44"/>
      <c r="Z1037" s="44"/>
      <c r="AA1037" s="44"/>
      <c r="AB1037" s="44"/>
      <c r="AC1037" s="44"/>
      <c r="AD1037" s="44"/>
      <c r="AP1037"/>
      <c r="AQ1037"/>
      <c r="AX1037"/>
    </row>
    <row r="1038" spans="18:50">
      <c r="R1038" s="409"/>
      <c r="S1038" s="44"/>
      <c r="T1038" s="44"/>
      <c r="U1038" s="44"/>
      <c r="V1038" s="44"/>
      <c r="W1038" s="44"/>
      <c r="X1038" s="44"/>
      <c r="Y1038" s="44"/>
      <c r="Z1038" s="44"/>
      <c r="AA1038" s="44"/>
      <c r="AB1038" s="44"/>
      <c r="AC1038" s="44"/>
      <c r="AD1038" s="44"/>
      <c r="AP1038"/>
      <c r="AQ1038"/>
      <c r="AX1038"/>
    </row>
    <row r="1039" spans="18:50">
      <c r="R1039" s="409"/>
      <c r="S1039" s="44"/>
      <c r="T1039" s="44"/>
      <c r="U1039" s="44"/>
      <c r="V1039" s="44"/>
      <c r="W1039" s="44"/>
      <c r="X1039" s="44"/>
      <c r="Y1039" s="44"/>
      <c r="Z1039" s="44"/>
      <c r="AA1039" s="44"/>
      <c r="AB1039" s="44"/>
      <c r="AC1039" s="44"/>
      <c r="AD1039" s="44"/>
      <c r="AP1039"/>
      <c r="AQ1039"/>
      <c r="AX1039"/>
    </row>
    <row r="1040" spans="18:50">
      <c r="R1040" s="409"/>
      <c r="S1040" s="44"/>
      <c r="T1040" s="44"/>
      <c r="U1040" s="44"/>
      <c r="V1040" s="44"/>
      <c r="W1040" s="44"/>
      <c r="X1040" s="44"/>
      <c r="Y1040" s="44"/>
      <c r="Z1040" s="44"/>
      <c r="AA1040" s="44"/>
      <c r="AB1040" s="44"/>
      <c r="AC1040" s="44"/>
      <c r="AD1040" s="44"/>
      <c r="AP1040"/>
      <c r="AQ1040"/>
      <c r="AX1040"/>
    </row>
    <row r="1041" spans="18:50">
      <c r="R1041" s="409"/>
      <c r="S1041" s="44"/>
      <c r="T1041" s="44"/>
      <c r="U1041" s="44"/>
      <c r="V1041" s="44"/>
      <c r="W1041" s="44"/>
      <c r="X1041" s="44"/>
      <c r="Y1041" s="44"/>
      <c r="Z1041" s="44"/>
      <c r="AA1041" s="44"/>
      <c r="AB1041" s="44"/>
      <c r="AC1041" s="44"/>
      <c r="AD1041" s="44"/>
      <c r="AP1041"/>
      <c r="AQ1041"/>
      <c r="AX1041"/>
    </row>
    <row r="1042" spans="18:50">
      <c r="R1042" s="409"/>
      <c r="S1042" s="44"/>
      <c r="T1042" s="44"/>
      <c r="U1042" s="44"/>
      <c r="V1042" s="44"/>
      <c r="W1042" s="44"/>
      <c r="X1042" s="44"/>
      <c r="Y1042" s="44"/>
      <c r="Z1042" s="44"/>
      <c r="AA1042" s="44"/>
      <c r="AB1042" s="44"/>
      <c r="AC1042" s="44"/>
      <c r="AD1042" s="44"/>
      <c r="AP1042"/>
      <c r="AQ1042"/>
      <c r="AX1042"/>
    </row>
    <row r="1043" spans="18:50">
      <c r="R1043" s="409"/>
      <c r="S1043" s="44"/>
      <c r="T1043" s="44"/>
      <c r="U1043" s="44"/>
      <c r="V1043" s="44"/>
      <c r="W1043" s="44"/>
      <c r="X1043" s="44"/>
      <c r="Y1043" s="44"/>
      <c r="Z1043" s="44"/>
      <c r="AA1043" s="44"/>
      <c r="AB1043" s="44"/>
      <c r="AC1043" s="44"/>
      <c r="AD1043" s="44"/>
      <c r="AP1043"/>
      <c r="AQ1043"/>
      <c r="AX1043"/>
    </row>
    <row r="1044" spans="18:50">
      <c r="R1044" s="409"/>
      <c r="S1044" s="44"/>
      <c r="T1044" s="44"/>
      <c r="U1044" s="44"/>
      <c r="V1044" s="44"/>
      <c r="W1044" s="44"/>
      <c r="X1044" s="44"/>
      <c r="Y1044" s="44"/>
      <c r="Z1044" s="44"/>
      <c r="AA1044" s="44"/>
      <c r="AB1044" s="44"/>
      <c r="AC1044" s="44"/>
      <c r="AD1044" s="44"/>
      <c r="AP1044"/>
      <c r="AQ1044"/>
      <c r="AX1044"/>
    </row>
    <row r="1045" spans="18:50">
      <c r="R1045" s="409"/>
      <c r="S1045" s="44"/>
      <c r="T1045" s="44"/>
      <c r="U1045" s="44"/>
      <c r="V1045" s="44"/>
      <c r="W1045" s="44"/>
      <c r="X1045" s="44"/>
      <c r="Y1045" s="44"/>
      <c r="Z1045" s="44"/>
      <c r="AA1045" s="44"/>
      <c r="AB1045" s="44"/>
      <c r="AC1045" s="44"/>
      <c r="AD1045" s="44"/>
      <c r="AP1045"/>
      <c r="AQ1045"/>
      <c r="AX1045"/>
    </row>
    <row r="1046" spans="18:50">
      <c r="R1046" s="409"/>
      <c r="S1046" s="44"/>
      <c r="T1046" s="44"/>
      <c r="U1046" s="44"/>
      <c r="V1046" s="44"/>
      <c r="W1046" s="44"/>
      <c r="X1046" s="44"/>
      <c r="Y1046" s="44"/>
      <c r="Z1046" s="44"/>
      <c r="AA1046" s="44"/>
      <c r="AB1046" s="44"/>
      <c r="AC1046" s="44"/>
      <c r="AD1046" s="44"/>
      <c r="AP1046"/>
      <c r="AQ1046"/>
      <c r="AX1046"/>
    </row>
    <row r="1047" spans="18:50">
      <c r="R1047" s="409"/>
      <c r="S1047" s="44"/>
      <c r="T1047" s="44"/>
      <c r="U1047" s="44"/>
      <c r="V1047" s="44"/>
      <c r="W1047" s="44"/>
      <c r="X1047" s="44"/>
      <c r="Y1047" s="44"/>
      <c r="Z1047" s="44"/>
      <c r="AA1047" s="44"/>
      <c r="AB1047" s="44"/>
      <c r="AC1047" s="44"/>
      <c r="AD1047" s="44"/>
      <c r="AP1047"/>
      <c r="AQ1047"/>
      <c r="AX1047"/>
    </row>
    <row r="1048" spans="18:50">
      <c r="R1048" s="409"/>
      <c r="S1048" s="44"/>
      <c r="T1048" s="44"/>
      <c r="U1048" s="44"/>
      <c r="V1048" s="44"/>
      <c r="W1048" s="44"/>
      <c r="X1048" s="44"/>
      <c r="Y1048" s="44"/>
      <c r="Z1048" s="44"/>
      <c r="AA1048" s="44"/>
      <c r="AB1048" s="44"/>
      <c r="AC1048" s="44"/>
      <c r="AD1048" s="44"/>
      <c r="AP1048"/>
      <c r="AQ1048"/>
      <c r="AX1048"/>
    </row>
    <row r="1049" spans="18:50">
      <c r="R1049" s="409"/>
      <c r="S1049" s="44"/>
      <c r="T1049" s="44"/>
      <c r="U1049" s="44"/>
      <c r="V1049" s="44"/>
      <c r="W1049" s="44"/>
      <c r="X1049" s="44"/>
      <c r="Y1049" s="44"/>
      <c r="Z1049" s="44"/>
      <c r="AA1049" s="44"/>
      <c r="AB1049" s="44"/>
      <c r="AC1049" s="44"/>
      <c r="AD1049" s="44"/>
      <c r="AP1049"/>
      <c r="AQ1049"/>
      <c r="AX1049"/>
    </row>
    <row r="1050" spans="18:50">
      <c r="R1050" s="409"/>
      <c r="S1050" s="44"/>
      <c r="T1050" s="44"/>
      <c r="U1050" s="44"/>
      <c r="V1050" s="44"/>
      <c r="W1050" s="44"/>
      <c r="X1050" s="44"/>
      <c r="Y1050" s="44"/>
      <c r="Z1050" s="44"/>
      <c r="AA1050" s="44"/>
      <c r="AB1050" s="44"/>
      <c r="AC1050" s="44"/>
      <c r="AD1050" s="44"/>
      <c r="AP1050"/>
      <c r="AQ1050"/>
      <c r="AX1050"/>
    </row>
    <row r="1051" spans="18:50">
      <c r="R1051" s="409"/>
      <c r="S1051" s="44"/>
      <c r="T1051" s="44"/>
      <c r="U1051" s="44"/>
      <c r="V1051" s="44"/>
      <c r="W1051" s="44"/>
      <c r="X1051" s="44"/>
      <c r="Y1051" s="44"/>
      <c r="Z1051" s="44"/>
      <c r="AA1051" s="44"/>
      <c r="AB1051" s="44"/>
      <c r="AC1051" s="44"/>
      <c r="AD1051" s="44"/>
      <c r="AP1051"/>
      <c r="AQ1051"/>
      <c r="AX1051"/>
    </row>
    <row r="1052" spans="18:50">
      <c r="R1052" s="409"/>
      <c r="S1052" s="44"/>
      <c r="T1052" s="44"/>
      <c r="U1052" s="44"/>
      <c r="V1052" s="44"/>
      <c r="W1052" s="44"/>
      <c r="X1052" s="44"/>
      <c r="Y1052" s="44"/>
      <c r="Z1052" s="44"/>
      <c r="AA1052" s="44"/>
      <c r="AB1052" s="44"/>
      <c r="AC1052" s="44"/>
      <c r="AD1052" s="44"/>
      <c r="AP1052"/>
      <c r="AQ1052"/>
      <c r="AX1052"/>
    </row>
    <row r="1053" spans="18:50">
      <c r="R1053" s="409"/>
      <c r="S1053" s="44"/>
      <c r="T1053" s="44"/>
      <c r="U1053" s="44"/>
      <c r="V1053" s="44"/>
      <c r="W1053" s="44"/>
      <c r="X1053" s="44"/>
      <c r="Y1053" s="44"/>
      <c r="Z1053" s="44"/>
      <c r="AA1053" s="44"/>
      <c r="AB1053" s="44"/>
      <c r="AC1053" s="44"/>
      <c r="AD1053" s="44"/>
      <c r="AP1053"/>
      <c r="AQ1053"/>
      <c r="AX1053"/>
    </row>
    <row r="1054" spans="18:50">
      <c r="R1054" s="409"/>
      <c r="S1054" s="44"/>
      <c r="T1054" s="44"/>
      <c r="U1054" s="44"/>
      <c r="V1054" s="44"/>
      <c r="W1054" s="44"/>
      <c r="X1054" s="44"/>
      <c r="Y1054" s="44"/>
      <c r="Z1054" s="44"/>
      <c r="AA1054" s="44"/>
      <c r="AB1054" s="44"/>
      <c r="AC1054" s="44"/>
      <c r="AD1054" s="44"/>
      <c r="AP1054"/>
      <c r="AQ1054"/>
      <c r="AX1054"/>
    </row>
    <row r="1055" spans="18:50">
      <c r="R1055" s="409"/>
      <c r="S1055" s="44"/>
      <c r="T1055" s="44"/>
      <c r="U1055" s="44"/>
      <c r="V1055" s="44"/>
      <c r="W1055" s="44"/>
      <c r="X1055" s="44"/>
      <c r="Y1055" s="44"/>
      <c r="Z1055" s="44"/>
      <c r="AA1055" s="44"/>
      <c r="AB1055" s="44"/>
      <c r="AC1055" s="44"/>
      <c r="AD1055" s="44"/>
      <c r="AP1055"/>
      <c r="AQ1055"/>
      <c r="AX1055"/>
    </row>
    <row r="1056" spans="18:50">
      <c r="R1056" s="409"/>
      <c r="S1056" s="44"/>
      <c r="T1056" s="44"/>
      <c r="U1056" s="44"/>
      <c r="V1056" s="44"/>
      <c r="W1056" s="44"/>
      <c r="X1056" s="44"/>
      <c r="Y1056" s="44"/>
      <c r="Z1056" s="44"/>
      <c r="AA1056" s="44"/>
      <c r="AB1056" s="44"/>
      <c r="AC1056" s="44"/>
      <c r="AD1056" s="44"/>
      <c r="AP1056"/>
      <c r="AQ1056"/>
      <c r="AX1056"/>
    </row>
    <row r="1057" spans="18:50">
      <c r="R1057" s="409"/>
      <c r="S1057" s="44"/>
      <c r="T1057" s="44"/>
      <c r="U1057" s="44"/>
      <c r="V1057" s="44"/>
      <c r="W1057" s="44"/>
      <c r="X1057" s="44"/>
      <c r="Y1057" s="44"/>
      <c r="Z1057" s="44"/>
      <c r="AA1057" s="44"/>
      <c r="AB1057" s="44"/>
      <c r="AC1057" s="44"/>
      <c r="AD1057" s="44"/>
      <c r="AP1057"/>
      <c r="AQ1057"/>
      <c r="AX1057"/>
    </row>
    <row r="1058" spans="18:50">
      <c r="R1058" s="409"/>
      <c r="S1058" s="44"/>
      <c r="T1058" s="44"/>
      <c r="U1058" s="44"/>
      <c r="V1058" s="44"/>
      <c r="W1058" s="44"/>
      <c r="X1058" s="44"/>
      <c r="Y1058" s="44"/>
      <c r="Z1058" s="44"/>
      <c r="AA1058" s="44"/>
      <c r="AB1058" s="44"/>
      <c r="AC1058" s="44"/>
      <c r="AD1058" s="44"/>
      <c r="AP1058"/>
      <c r="AQ1058"/>
      <c r="AX1058"/>
    </row>
    <row r="1059" spans="18:50">
      <c r="R1059" s="409"/>
      <c r="S1059" s="44"/>
      <c r="T1059" s="44"/>
      <c r="U1059" s="44"/>
      <c r="V1059" s="44"/>
      <c r="W1059" s="44"/>
      <c r="X1059" s="44"/>
      <c r="Y1059" s="44"/>
      <c r="Z1059" s="44"/>
      <c r="AA1059" s="44"/>
      <c r="AB1059" s="44"/>
      <c r="AC1059" s="44"/>
      <c r="AD1059" s="44"/>
      <c r="AP1059"/>
      <c r="AQ1059"/>
      <c r="AX1059"/>
    </row>
    <row r="1060" spans="18:50">
      <c r="R1060" s="409"/>
      <c r="S1060" s="44"/>
      <c r="T1060" s="44"/>
      <c r="U1060" s="44"/>
      <c r="V1060" s="44"/>
      <c r="W1060" s="44"/>
      <c r="X1060" s="44"/>
      <c r="Y1060" s="44"/>
      <c r="Z1060" s="44"/>
      <c r="AA1060" s="44"/>
      <c r="AB1060" s="44"/>
      <c r="AC1060" s="44"/>
      <c r="AD1060" s="44"/>
      <c r="AP1060"/>
      <c r="AQ1060"/>
      <c r="AX1060"/>
    </row>
    <row r="1061" spans="18:50">
      <c r="R1061" s="409"/>
      <c r="S1061" s="44"/>
      <c r="T1061" s="44"/>
      <c r="U1061" s="44"/>
      <c r="V1061" s="44"/>
      <c r="W1061" s="44"/>
      <c r="X1061" s="44"/>
      <c r="Y1061" s="44"/>
      <c r="Z1061" s="44"/>
      <c r="AA1061" s="44"/>
      <c r="AB1061" s="44"/>
      <c r="AC1061" s="44"/>
      <c r="AD1061" s="44"/>
      <c r="AP1061"/>
      <c r="AQ1061"/>
      <c r="AX1061"/>
    </row>
    <row r="1062" spans="18:50">
      <c r="R1062" s="409"/>
      <c r="S1062" s="44"/>
      <c r="T1062" s="44"/>
      <c r="U1062" s="44"/>
      <c r="V1062" s="44"/>
      <c r="W1062" s="44"/>
      <c r="X1062" s="44"/>
      <c r="Y1062" s="44"/>
      <c r="Z1062" s="44"/>
      <c r="AA1062" s="44"/>
      <c r="AB1062" s="44"/>
      <c r="AC1062" s="44"/>
      <c r="AD1062" s="44"/>
      <c r="AP1062"/>
      <c r="AQ1062"/>
      <c r="AX1062"/>
    </row>
    <row r="1063" spans="18:50">
      <c r="R1063" s="409"/>
      <c r="S1063" s="44"/>
      <c r="T1063" s="44"/>
      <c r="U1063" s="44"/>
      <c r="V1063" s="44"/>
      <c r="W1063" s="44"/>
      <c r="X1063" s="44"/>
      <c r="Y1063" s="44"/>
      <c r="Z1063" s="44"/>
      <c r="AA1063" s="44"/>
      <c r="AB1063" s="44"/>
      <c r="AC1063" s="44"/>
      <c r="AD1063" s="44"/>
      <c r="AP1063"/>
      <c r="AQ1063"/>
      <c r="AX1063"/>
    </row>
    <row r="1064" spans="18:50">
      <c r="R1064" s="409"/>
      <c r="S1064" s="44"/>
      <c r="T1064" s="44"/>
      <c r="U1064" s="44"/>
      <c r="V1064" s="44"/>
      <c r="W1064" s="44"/>
      <c r="X1064" s="44"/>
      <c r="Y1064" s="44"/>
      <c r="Z1064" s="44"/>
      <c r="AA1064" s="44"/>
      <c r="AB1064" s="44"/>
      <c r="AC1064" s="44"/>
      <c r="AD1064" s="44"/>
      <c r="AP1064"/>
      <c r="AQ1064"/>
      <c r="AX1064"/>
    </row>
    <row r="1065" spans="18:50">
      <c r="R1065" s="409"/>
      <c r="S1065" s="44"/>
      <c r="T1065" s="44"/>
      <c r="U1065" s="44"/>
      <c r="V1065" s="44"/>
      <c r="W1065" s="44"/>
      <c r="X1065" s="44"/>
      <c r="Y1065" s="44"/>
      <c r="Z1065" s="44"/>
      <c r="AA1065" s="44"/>
      <c r="AB1065" s="44"/>
      <c r="AC1065" s="44"/>
      <c r="AD1065" s="44"/>
      <c r="AP1065"/>
      <c r="AQ1065"/>
      <c r="AX1065"/>
    </row>
    <row r="1066" spans="18:50">
      <c r="R1066" s="409"/>
      <c r="S1066" s="44"/>
      <c r="T1066" s="44"/>
      <c r="U1066" s="44"/>
      <c r="V1066" s="44"/>
      <c r="W1066" s="44"/>
      <c r="X1066" s="44"/>
      <c r="Y1066" s="44"/>
      <c r="Z1066" s="44"/>
      <c r="AA1066" s="44"/>
      <c r="AB1066" s="44"/>
      <c r="AC1066" s="44"/>
      <c r="AD1066" s="44"/>
      <c r="AP1066"/>
      <c r="AQ1066"/>
      <c r="AX1066"/>
    </row>
    <row r="1067" spans="18:50">
      <c r="R1067" s="409"/>
      <c r="S1067" s="44"/>
      <c r="T1067" s="44"/>
      <c r="U1067" s="44"/>
      <c r="V1067" s="44"/>
      <c r="W1067" s="44"/>
      <c r="X1067" s="44"/>
      <c r="Y1067" s="44"/>
      <c r="Z1067" s="44"/>
      <c r="AA1067" s="44"/>
      <c r="AB1067" s="44"/>
      <c r="AC1067" s="44"/>
      <c r="AD1067" s="44"/>
      <c r="AP1067"/>
      <c r="AQ1067"/>
      <c r="AX1067"/>
    </row>
    <row r="1068" spans="18:50">
      <c r="R1068" s="409"/>
      <c r="S1068" s="44"/>
      <c r="T1068" s="44"/>
      <c r="U1068" s="44"/>
      <c r="V1068" s="44"/>
      <c r="W1068" s="44"/>
      <c r="X1068" s="44"/>
      <c r="Y1068" s="44"/>
      <c r="Z1068" s="44"/>
      <c r="AA1068" s="44"/>
      <c r="AB1068" s="44"/>
      <c r="AC1068" s="44"/>
      <c r="AD1068" s="44"/>
      <c r="AP1068"/>
      <c r="AQ1068"/>
      <c r="AX1068"/>
    </row>
    <row r="1069" spans="18:50">
      <c r="R1069" s="409"/>
      <c r="S1069" s="44"/>
      <c r="T1069" s="44"/>
      <c r="U1069" s="44"/>
      <c r="V1069" s="44"/>
      <c r="W1069" s="44"/>
      <c r="X1069" s="44"/>
      <c r="Y1069" s="44"/>
      <c r="Z1069" s="44"/>
      <c r="AA1069" s="44"/>
      <c r="AB1069" s="44"/>
      <c r="AC1069" s="44"/>
      <c r="AD1069" s="44"/>
      <c r="AP1069"/>
      <c r="AQ1069"/>
      <c r="AX1069"/>
    </row>
    <row r="1070" spans="18:50">
      <c r="R1070" s="409"/>
      <c r="S1070" s="44"/>
      <c r="T1070" s="44"/>
      <c r="U1070" s="44"/>
      <c r="V1070" s="44"/>
      <c r="W1070" s="44"/>
      <c r="X1070" s="44"/>
      <c r="Y1070" s="44"/>
      <c r="Z1070" s="44"/>
      <c r="AA1070" s="44"/>
      <c r="AB1070" s="44"/>
      <c r="AC1070" s="44"/>
      <c r="AD1070" s="44"/>
      <c r="AP1070"/>
      <c r="AQ1070"/>
      <c r="AX1070"/>
    </row>
    <row r="1071" spans="18:50">
      <c r="R1071" s="409"/>
      <c r="S1071" s="44"/>
      <c r="T1071" s="44"/>
      <c r="U1071" s="44"/>
      <c r="V1071" s="44"/>
      <c r="W1071" s="44"/>
      <c r="X1071" s="44"/>
      <c r="Y1071" s="44"/>
      <c r="Z1071" s="44"/>
      <c r="AA1071" s="44"/>
      <c r="AB1071" s="44"/>
      <c r="AC1071" s="44"/>
      <c r="AD1071" s="44"/>
      <c r="AP1071"/>
      <c r="AQ1071"/>
      <c r="AX1071"/>
    </row>
    <row r="1072" spans="18:50">
      <c r="R1072" s="409"/>
      <c r="S1072" s="44"/>
      <c r="T1072" s="44"/>
      <c r="U1072" s="44"/>
      <c r="V1072" s="44"/>
      <c r="W1072" s="44"/>
      <c r="X1072" s="44"/>
      <c r="Y1072" s="44"/>
      <c r="Z1072" s="44"/>
      <c r="AA1072" s="44"/>
      <c r="AB1072" s="44"/>
      <c r="AC1072" s="44"/>
      <c r="AD1072" s="44"/>
      <c r="AP1072"/>
      <c r="AQ1072"/>
      <c r="AX1072"/>
    </row>
    <row r="1073" spans="18:50">
      <c r="R1073" s="409"/>
      <c r="S1073" s="44"/>
      <c r="T1073" s="44"/>
      <c r="U1073" s="44"/>
      <c r="V1073" s="44"/>
      <c r="W1073" s="44"/>
      <c r="X1073" s="44"/>
      <c r="Y1073" s="44"/>
      <c r="Z1073" s="44"/>
      <c r="AA1073" s="44"/>
      <c r="AB1073" s="44"/>
      <c r="AC1073" s="44"/>
      <c r="AD1073" s="44"/>
      <c r="AP1073"/>
      <c r="AQ1073"/>
      <c r="AX1073"/>
    </row>
    <row r="1074" spans="18:50">
      <c r="R1074" s="409"/>
      <c r="S1074" s="44"/>
      <c r="T1074" s="44"/>
      <c r="U1074" s="44"/>
      <c r="V1074" s="44"/>
      <c r="W1074" s="44"/>
      <c r="X1074" s="44"/>
      <c r="Y1074" s="44"/>
      <c r="Z1074" s="44"/>
      <c r="AA1074" s="44"/>
      <c r="AB1074" s="44"/>
      <c r="AC1074" s="44"/>
      <c r="AD1074" s="44"/>
      <c r="AP1074"/>
      <c r="AQ1074"/>
      <c r="AX1074"/>
    </row>
    <row r="1075" spans="18:50">
      <c r="R1075" s="409"/>
      <c r="S1075" s="44"/>
      <c r="T1075" s="44"/>
      <c r="U1075" s="44"/>
      <c r="V1075" s="44"/>
      <c r="W1075" s="44"/>
      <c r="X1075" s="44"/>
      <c r="Y1075" s="44"/>
      <c r="Z1075" s="44"/>
      <c r="AA1075" s="44"/>
      <c r="AB1075" s="44"/>
      <c r="AC1075" s="44"/>
      <c r="AD1075" s="44"/>
      <c r="AP1075"/>
      <c r="AQ1075"/>
      <c r="AX1075"/>
    </row>
    <row r="1076" spans="18:50">
      <c r="R1076" s="409"/>
      <c r="S1076" s="44"/>
      <c r="T1076" s="44"/>
      <c r="U1076" s="44"/>
      <c r="V1076" s="44"/>
      <c r="W1076" s="44"/>
      <c r="X1076" s="44"/>
      <c r="Y1076" s="44"/>
      <c r="Z1076" s="44"/>
      <c r="AA1076" s="44"/>
      <c r="AB1076" s="44"/>
      <c r="AC1076" s="44"/>
      <c r="AD1076" s="44"/>
      <c r="AP1076"/>
      <c r="AQ1076"/>
      <c r="AX1076"/>
    </row>
    <row r="1077" spans="18:50">
      <c r="R1077" s="409"/>
      <c r="S1077" s="44"/>
      <c r="T1077" s="44"/>
      <c r="U1077" s="44"/>
      <c r="V1077" s="44"/>
      <c r="W1077" s="44"/>
      <c r="X1077" s="44"/>
      <c r="Y1077" s="44"/>
      <c r="Z1077" s="44"/>
      <c r="AA1077" s="44"/>
      <c r="AB1077" s="44"/>
      <c r="AC1077" s="44"/>
      <c r="AD1077" s="44"/>
      <c r="AP1077"/>
      <c r="AQ1077"/>
      <c r="AX1077"/>
    </row>
    <row r="1078" spans="18:50">
      <c r="R1078" s="409"/>
      <c r="S1078" s="44"/>
      <c r="T1078" s="44"/>
      <c r="U1078" s="44"/>
      <c r="V1078" s="44"/>
      <c r="W1078" s="44"/>
      <c r="X1078" s="44"/>
      <c r="Y1078" s="44"/>
      <c r="Z1078" s="44"/>
      <c r="AA1078" s="44"/>
      <c r="AB1078" s="44"/>
      <c r="AC1078" s="44"/>
      <c r="AD1078" s="44"/>
      <c r="AP1078"/>
      <c r="AQ1078"/>
      <c r="AX1078"/>
    </row>
    <row r="1079" spans="18:50">
      <c r="R1079" s="409"/>
      <c r="S1079" s="44"/>
      <c r="T1079" s="44"/>
      <c r="U1079" s="44"/>
      <c r="V1079" s="44"/>
      <c r="W1079" s="44"/>
      <c r="X1079" s="44"/>
      <c r="Y1079" s="44"/>
      <c r="Z1079" s="44"/>
      <c r="AA1079" s="44"/>
      <c r="AB1079" s="44"/>
      <c r="AC1079" s="44"/>
      <c r="AD1079" s="44"/>
      <c r="AP1079"/>
      <c r="AQ1079"/>
      <c r="AX1079"/>
    </row>
    <row r="1080" spans="18:50">
      <c r="R1080" s="409"/>
      <c r="S1080" s="44"/>
      <c r="T1080" s="44"/>
      <c r="U1080" s="44"/>
      <c r="V1080" s="44"/>
      <c r="W1080" s="44"/>
      <c r="X1080" s="44"/>
      <c r="Y1080" s="44"/>
      <c r="Z1080" s="44"/>
      <c r="AA1080" s="44"/>
      <c r="AB1080" s="44"/>
      <c r="AC1080" s="44"/>
      <c r="AD1080" s="44"/>
      <c r="AP1080"/>
      <c r="AQ1080"/>
      <c r="AX1080"/>
    </row>
    <row r="1081" spans="18:50">
      <c r="R1081" s="409"/>
      <c r="S1081" s="44"/>
      <c r="T1081" s="44"/>
      <c r="U1081" s="44"/>
      <c r="V1081" s="44"/>
      <c r="W1081" s="44"/>
      <c r="X1081" s="44"/>
      <c r="Y1081" s="44"/>
      <c r="Z1081" s="44"/>
      <c r="AA1081" s="44"/>
      <c r="AB1081" s="44"/>
      <c r="AC1081" s="44"/>
      <c r="AD1081" s="44"/>
      <c r="AP1081"/>
      <c r="AQ1081"/>
      <c r="AX1081"/>
    </row>
    <row r="1082" spans="18:50">
      <c r="R1082" s="409"/>
      <c r="S1082" s="44"/>
      <c r="T1082" s="44"/>
      <c r="U1082" s="44"/>
      <c r="V1082" s="44"/>
      <c r="W1082" s="44"/>
      <c r="X1082" s="44"/>
      <c r="Y1082" s="44"/>
      <c r="Z1082" s="44"/>
      <c r="AA1082" s="44"/>
      <c r="AB1082" s="44"/>
      <c r="AC1082" s="44"/>
      <c r="AD1082" s="44"/>
      <c r="AP1082"/>
      <c r="AQ1082"/>
      <c r="AX1082"/>
    </row>
    <row r="1083" spans="18:50">
      <c r="R1083" s="409"/>
      <c r="S1083" s="44"/>
      <c r="T1083" s="44"/>
      <c r="U1083" s="44"/>
      <c r="V1083" s="44"/>
      <c r="W1083" s="44"/>
      <c r="X1083" s="44"/>
      <c r="Y1083" s="44"/>
      <c r="Z1083" s="44"/>
      <c r="AA1083" s="44"/>
      <c r="AB1083" s="44"/>
      <c r="AC1083" s="44"/>
      <c r="AD1083" s="44"/>
      <c r="AP1083"/>
      <c r="AQ1083"/>
      <c r="AX1083"/>
    </row>
    <row r="1084" spans="18:50">
      <c r="R1084" s="409"/>
      <c r="S1084" s="44"/>
      <c r="T1084" s="44"/>
      <c r="U1084" s="44"/>
      <c r="V1084" s="44"/>
      <c r="W1084" s="44"/>
      <c r="X1084" s="44"/>
      <c r="Y1084" s="44"/>
      <c r="Z1084" s="44"/>
      <c r="AA1084" s="44"/>
      <c r="AB1084" s="44"/>
      <c r="AC1084" s="44"/>
      <c r="AD1084" s="44"/>
      <c r="AP1084"/>
      <c r="AQ1084"/>
      <c r="AX1084"/>
    </row>
    <row r="1085" spans="18:50">
      <c r="R1085" s="409"/>
      <c r="S1085" s="44"/>
      <c r="T1085" s="44"/>
      <c r="U1085" s="44"/>
      <c r="V1085" s="44"/>
      <c r="W1085" s="44"/>
      <c r="X1085" s="44"/>
      <c r="Y1085" s="44"/>
      <c r="Z1085" s="44"/>
      <c r="AA1085" s="44"/>
      <c r="AB1085" s="44"/>
      <c r="AC1085" s="44"/>
      <c r="AD1085" s="44"/>
      <c r="AP1085"/>
      <c r="AQ1085"/>
      <c r="AX1085"/>
    </row>
    <row r="1086" spans="18:50">
      <c r="R1086" s="409"/>
      <c r="S1086" s="44"/>
      <c r="T1086" s="44"/>
      <c r="U1086" s="44"/>
      <c r="V1086" s="44"/>
      <c r="W1086" s="44"/>
      <c r="X1086" s="44"/>
      <c r="Y1086" s="44"/>
      <c r="Z1086" s="44"/>
      <c r="AA1086" s="44"/>
      <c r="AB1086" s="44"/>
      <c r="AC1086" s="44"/>
      <c r="AD1086" s="44"/>
      <c r="AP1086"/>
      <c r="AQ1086"/>
      <c r="AX1086"/>
    </row>
    <row r="1087" spans="18:50">
      <c r="R1087" s="409"/>
      <c r="S1087" s="44"/>
      <c r="T1087" s="44"/>
      <c r="U1087" s="44"/>
      <c r="V1087" s="44"/>
      <c r="W1087" s="44"/>
      <c r="X1087" s="44"/>
      <c r="Y1087" s="44"/>
      <c r="Z1087" s="44"/>
      <c r="AA1087" s="44"/>
      <c r="AB1087" s="44"/>
      <c r="AC1087" s="44"/>
      <c r="AD1087" s="44"/>
      <c r="AP1087"/>
      <c r="AQ1087"/>
      <c r="AX1087"/>
    </row>
    <row r="1088" spans="18:50">
      <c r="R1088" s="409"/>
      <c r="S1088" s="44"/>
      <c r="T1088" s="44"/>
      <c r="U1088" s="44"/>
      <c r="V1088" s="44"/>
      <c r="W1088" s="44"/>
      <c r="X1088" s="44"/>
      <c r="Y1088" s="44"/>
      <c r="Z1088" s="44"/>
      <c r="AA1088" s="44"/>
      <c r="AB1088" s="44"/>
      <c r="AC1088" s="44"/>
      <c r="AD1088" s="44"/>
      <c r="AP1088"/>
      <c r="AQ1088"/>
      <c r="AX1088"/>
    </row>
    <row r="1089" spans="18:50">
      <c r="R1089" s="409"/>
      <c r="S1089" s="44"/>
      <c r="T1089" s="44"/>
      <c r="U1089" s="44"/>
      <c r="V1089" s="44"/>
      <c r="W1089" s="44"/>
      <c r="X1089" s="44"/>
      <c r="Y1089" s="44"/>
      <c r="Z1089" s="44"/>
      <c r="AA1089" s="44"/>
      <c r="AB1089" s="44"/>
      <c r="AC1089" s="44"/>
      <c r="AD1089" s="44"/>
      <c r="AP1089"/>
      <c r="AQ1089"/>
      <c r="AX1089"/>
    </row>
    <row r="1090" spans="18:50">
      <c r="R1090" s="409"/>
      <c r="S1090" s="44"/>
      <c r="T1090" s="44"/>
      <c r="U1090" s="44"/>
      <c r="V1090" s="44"/>
      <c r="W1090" s="44"/>
      <c r="X1090" s="44"/>
      <c r="Y1090" s="44"/>
      <c r="Z1090" s="44"/>
      <c r="AA1090" s="44"/>
      <c r="AB1090" s="44"/>
      <c r="AC1090" s="44"/>
      <c r="AD1090" s="44"/>
      <c r="AP1090"/>
      <c r="AQ1090"/>
      <c r="AX1090"/>
    </row>
    <row r="1091" spans="18:50">
      <c r="R1091" s="409"/>
      <c r="S1091" s="44"/>
      <c r="T1091" s="44"/>
      <c r="U1091" s="44"/>
      <c r="V1091" s="44"/>
      <c r="W1091" s="44"/>
      <c r="X1091" s="44"/>
      <c r="Y1091" s="44"/>
      <c r="Z1091" s="44"/>
      <c r="AA1091" s="44"/>
      <c r="AB1091" s="44"/>
      <c r="AC1091" s="44"/>
      <c r="AD1091" s="44"/>
      <c r="AP1091"/>
      <c r="AQ1091"/>
      <c r="AX1091"/>
    </row>
    <row r="1092" spans="18:50">
      <c r="R1092" s="409"/>
      <c r="S1092" s="44"/>
      <c r="T1092" s="44"/>
      <c r="U1092" s="44"/>
      <c r="V1092" s="44"/>
      <c r="W1092" s="44"/>
      <c r="X1092" s="44"/>
      <c r="Y1092" s="44"/>
      <c r="Z1092" s="44"/>
      <c r="AA1092" s="44"/>
      <c r="AB1092" s="44"/>
      <c r="AC1092" s="44"/>
      <c r="AD1092" s="44"/>
      <c r="AP1092"/>
      <c r="AQ1092"/>
      <c r="AX1092"/>
    </row>
    <row r="1093" spans="18:50">
      <c r="R1093" s="409"/>
      <c r="S1093" s="44"/>
      <c r="T1093" s="44"/>
      <c r="U1093" s="44"/>
      <c r="V1093" s="44"/>
      <c r="W1093" s="44"/>
      <c r="X1093" s="44"/>
      <c r="Y1093" s="44"/>
      <c r="Z1093" s="44"/>
      <c r="AA1093" s="44"/>
      <c r="AB1093" s="44"/>
      <c r="AC1093" s="44"/>
      <c r="AD1093" s="44"/>
      <c r="AP1093"/>
      <c r="AQ1093"/>
      <c r="AX1093"/>
    </row>
    <row r="1094" spans="18:50">
      <c r="R1094" s="409"/>
      <c r="S1094" s="44"/>
      <c r="T1094" s="44"/>
      <c r="U1094" s="44"/>
      <c r="V1094" s="44"/>
      <c r="W1094" s="44"/>
      <c r="X1094" s="44"/>
      <c r="Y1094" s="44"/>
      <c r="Z1094" s="44"/>
      <c r="AA1094" s="44"/>
      <c r="AB1094" s="44"/>
      <c r="AC1094" s="44"/>
      <c r="AD1094" s="44"/>
      <c r="AP1094"/>
      <c r="AQ1094"/>
      <c r="AX1094"/>
    </row>
    <row r="1095" spans="18:50">
      <c r="R1095" s="409"/>
      <c r="S1095" s="44"/>
      <c r="T1095" s="44"/>
      <c r="U1095" s="44"/>
      <c r="V1095" s="44"/>
      <c r="W1095" s="44"/>
      <c r="X1095" s="44"/>
      <c r="Y1095" s="44"/>
      <c r="Z1095" s="44"/>
      <c r="AA1095" s="44"/>
      <c r="AB1095" s="44"/>
      <c r="AC1095" s="44"/>
      <c r="AD1095" s="44"/>
      <c r="AP1095"/>
      <c r="AQ1095"/>
      <c r="AX1095"/>
    </row>
    <row r="1096" spans="18:50">
      <c r="R1096" s="409"/>
      <c r="S1096" s="44"/>
      <c r="T1096" s="44"/>
      <c r="U1096" s="44"/>
      <c r="V1096" s="44"/>
      <c r="W1096" s="44"/>
      <c r="X1096" s="44"/>
      <c r="Y1096" s="44"/>
      <c r="Z1096" s="44"/>
      <c r="AA1096" s="44"/>
      <c r="AB1096" s="44"/>
      <c r="AC1096" s="44"/>
      <c r="AD1096" s="44"/>
      <c r="AP1096"/>
      <c r="AQ1096"/>
      <c r="AX1096"/>
    </row>
    <row r="1097" spans="18:50">
      <c r="R1097" s="409"/>
      <c r="S1097" s="44"/>
      <c r="T1097" s="44"/>
      <c r="U1097" s="44"/>
      <c r="V1097" s="44"/>
      <c r="W1097" s="44"/>
      <c r="X1097" s="44"/>
      <c r="Y1097" s="44"/>
      <c r="Z1097" s="44"/>
      <c r="AA1097" s="44"/>
      <c r="AB1097" s="44"/>
      <c r="AC1097" s="44"/>
      <c r="AD1097" s="44"/>
      <c r="AP1097"/>
      <c r="AQ1097"/>
      <c r="AX1097"/>
    </row>
    <row r="1098" spans="18:50">
      <c r="R1098" s="409"/>
      <c r="S1098" s="44"/>
      <c r="T1098" s="44"/>
      <c r="U1098" s="44"/>
      <c r="V1098" s="44"/>
      <c r="W1098" s="44"/>
      <c r="X1098" s="44"/>
      <c r="Y1098" s="44"/>
      <c r="Z1098" s="44"/>
      <c r="AA1098" s="44"/>
      <c r="AB1098" s="44"/>
      <c r="AC1098" s="44"/>
      <c r="AD1098" s="44"/>
      <c r="AP1098"/>
      <c r="AQ1098"/>
      <c r="AX1098"/>
    </row>
    <row r="1099" spans="18:50">
      <c r="R1099" s="409"/>
      <c r="S1099" s="44"/>
      <c r="T1099" s="44"/>
      <c r="U1099" s="44"/>
      <c r="V1099" s="44"/>
      <c r="W1099" s="44"/>
      <c r="X1099" s="44"/>
      <c r="Y1099" s="44"/>
      <c r="Z1099" s="44"/>
      <c r="AA1099" s="44"/>
      <c r="AB1099" s="44"/>
      <c r="AC1099" s="44"/>
      <c r="AD1099" s="44"/>
      <c r="AP1099"/>
      <c r="AQ1099"/>
      <c r="AX1099"/>
    </row>
    <row r="1100" spans="18:50">
      <c r="R1100" s="409"/>
      <c r="S1100" s="44"/>
      <c r="T1100" s="44"/>
      <c r="U1100" s="44"/>
      <c r="V1100" s="44"/>
      <c r="W1100" s="44"/>
      <c r="X1100" s="44"/>
      <c r="Y1100" s="44"/>
      <c r="Z1100" s="44"/>
      <c r="AA1100" s="44"/>
      <c r="AB1100" s="44"/>
      <c r="AC1100" s="44"/>
      <c r="AD1100" s="44"/>
      <c r="AP1100"/>
      <c r="AQ1100"/>
      <c r="AX1100"/>
    </row>
    <row r="1101" spans="18:50">
      <c r="R1101" s="409"/>
      <c r="S1101" s="44"/>
      <c r="T1101" s="44"/>
      <c r="U1101" s="44"/>
      <c r="V1101" s="44"/>
      <c r="W1101" s="44"/>
      <c r="X1101" s="44"/>
      <c r="Y1101" s="44"/>
      <c r="Z1101" s="44"/>
      <c r="AA1101" s="44"/>
      <c r="AB1101" s="44"/>
      <c r="AC1101" s="44"/>
      <c r="AD1101" s="44"/>
      <c r="AP1101"/>
      <c r="AQ1101"/>
      <c r="AX1101"/>
    </row>
    <row r="1102" spans="18:50">
      <c r="R1102" s="409"/>
      <c r="S1102" s="44"/>
      <c r="T1102" s="44"/>
      <c r="U1102" s="44"/>
      <c r="V1102" s="44"/>
      <c r="W1102" s="44"/>
      <c r="X1102" s="44"/>
      <c r="Y1102" s="44"/>
      <c r="Z1102" s="44"/>
      <c r="AA1102" s="44"/>
      <c r="AB1102" s="44"/>
      <c r="AC1102" s="44"/>
      <c r="AD1102" s="44"/>
      <c r="AP1102"/>
      <c r="AQ1102"/>
      <c r="AX1102"/>
    </row>
    <row r="1103" spans="18:50">
      <c r="R1103" s="409"/>
      <c r="S1103" s="44"/>
      <c r="T1103" s="44"/>
      <c r="U1103" s="44"/>
      <c r="V1103" s="44"/>
      <c r="W1103" s="44"/>
      <c r="X1103" s="44"/>
      <c r="Y1103" s="44"/>
      <c r="Z1103" s="44"/>
      <c r="AA1103" s="44"/>
      <c r="AB1103" s="44"/>
      <c r="AC1103" s="44"/>
      <c r="AD1103" s="44"/>
      <c r="AP1103"/>
      <c r="AQ1103"/>
      <c r="AX1103"/>
    </row>
    <row r="1104" spans="18:50">
      <c r="R1104" s="409"/>
      <c r="S1104" s="44"/>
      <c r="T1104" s="44"/>
      <c r="U1104" s="44"/>
      <c r="V1104" s="44"/>
      <c r="W1104" s="44"/>
      <c r="X1104" s="44"/>
      <c r="Y1104" s="44"/>
      <c r="Z1104" s="44"/>
      <c r="AA1104" s="44"/>
      <c r="AB1104" s="44"/>
      <c r="AC1104" s="44"/>
      <c r="AD1104" s="44"/>
      <c r="AP1104"/>
      <c r="AQ1104"/>
      <c r="AX1104"/>
    </row>
    <row r="1105" spans="18:50">
      <c r="R1105" s="409"/>
      <c r="S1105" s="44"/>
      <c r="T1105" s="44"/>
      <c r="U1105" s="44"/>
      <c r="V1105" s="44"/>
      <c r="W1105" s="44"/>
      <c r="X1105" s="44"/>
      <c r="Y1105" s="44"/>
      <c r="Z1105" s="44"/>
      <c r="AA1105" s="44"/>
      <c r="AB1105" s="44"/>
      <c r="AC1105" s="44"/>
      <c r="AD1105" s="44"/>
      <c r="AP1105"/>
      <c r="AQ1105"/>
      <c r="AX1105"/>
    </row>
    <row r="1106" spans="18:50">
      <c r="R1106" s="409"/>
      <c r="S1106" s="44"/>
      <c r="T1106" s="44"/>
      <c r="U1106" s="44"/>
      <c r="V1106" s="44"/>
      <c r="W1106" s="44"/>
      <c r="X1106" s="44"/>
      <c r="Y1106" s="44"/>
      <c r="Z1106" s="44"/>
      <c r="AA1106" s="44"/>
      <c r="AB1106" s="44"/>
      <c r="AC1106" s="44"/>
      <c r="AD1106" s="44"/>
      <c r="AP1106"/>
      <c r="AQ1106"/>
      <c r="AX1106"/>
    </row>
    <row r="1107" spans="18:50">
      <c r="R1107" s="409"/>
      <c r="S1107" s="44"/>
      <c r="T1107" s="44"/>
      <c r="U1107" s="44"/>
      <c r="V1107" s="44"/>
      <c r="W1107" s="44"/>
      <c r="X1107" s="44"/>
      <c r="Y1107" s="44"/>
      <c r="Z1107" s="44"/>
      <c r="AA1107" s="44"/>
      <c r="AB1107" s="44"/>
      <c r="AC1107" s="44"/>
      <c r="AD1107" s="44"/>
      <c r="AP1107"/>
      <c r="AQ1107"/>
      <c r="AX1107"/>
    </row>
    <row r="1108" spans="18:50">
      <c r="R1108" s="409"/>
      <c r="S1108" s="44"/>
      <c r="T1108" s="44"/>
      <c r="U1108" s="44"/>
      <c r="V1108" s="44"/>
      <c r="W1108" s="44"/>
      <c r="X1108" s="44"/>
      <c r="Y1108" s="44"/>
      <c r="Z1108" s="44"/>
      <c r="AA1108" s="44"/>
      <c r="AB1108" s="44"/>
      <c r="AC1108" s="44"/>
      <c r="AD1108" s="44"/>
      <c r="AP1108"/>
      <c r="AQ1108"/>
      <c r="AX1108"/>
    </row>
    <row r="1109" spans="18:50">
      <c r="R1109" s="409"/>
      <c r="S1109" s="44"/>
      <c r="T1109" s="44"/>
      <c r="U1109" s="44"/>
      <c r="V1109" s="44"/>
      <c r="W1109" s="44"/>
      <c r="X1109" s="44"/>
      <c r="Y1109" s="44"/>
      <c r="Z1109" s="44"/>
      <c r="AA1109" s="44"/>
      <c r="AB1109" s="44"/>
      <c r="AC1109" s="44"/>
      <c r="AD1109" s="44"/>
      <c r="AP1109"/>
      <c r="AQ1109"/>
      <c r="AX1109"/>
    </row>
    <row r="1110" spans="18:50">
      <c r="R1110" s="409"/>
      <c r="S1110" s="44"/>
      <c r="T1110" s="44"/>
      <c r="U1110" s="44"/>
      <c r="V1110" s="44"/>
      <c r="W1110" s="44"/>
      <c r="X1110" s="44"/>
      <c r="Y1110" s="44"/>
      <c r="Z1110" s="44"/>
      <c r="AA1110" s="44"/>
      <c r="AB1110" s="44"/>
      <c r="AC1110" s="44"/>
      <c r="AD1110" s="44"/>
      <c r="AP1110"/>
      <c r="AQ1110"/>
      <c r="AX1110"/>
    </row>
    <row r="1111" spans="18:50">
      <c r="R1111" s="409"/>
      <c r="S1111" s="44"/>
      <c r="T1111" s="44"/>
      <c r="U1111" s="44"/>
      <c r="V1111" s="44"/>
      <c r="W1111" s="44"/>
      <c r="X1111" s="44"/>
      <c r="Y1111" s="44"/>
      <c r="Z1111" s="44"/>
      <c r="AA1111" s="44"/>
      <c r="AB1111" s="44"/>
      <c r="AC1111" s="44"/>
      <c r="AD1111" s="44"/>
      <c r="AP1111"/>
      <c r="AQ1111"/>
      <c r="AX1111"/>
    </row>
    <row r="1112" spans="18:50">
      <c r="R1112" s="409"/>
      <c r="S1112" s="44"/>
      <c r="T1112" s="44"/>
      <c r="U1112" s="44"/>
      <c r="V1112" s="44"/>
      <c r="W1112" s="44"/>
      <c r="X1112" s="44"/>
      <c r="Y1112" s="44"/>
      <c r="Z1112" s="44"/>
      <c r="AA1112" s="44"/>
      <c r="AB1112" s="44"/>
      <c r="AC1112" s="44"/>
      <c r="AD1112" s="44"/>
      <c r="AP1112"/>
      <c r="AQ1112"/>
      <c r="AX1112"/>
    </row>
    <row r="1113" spans="18:50">
      <c r="R1113" s="409"/>
      <c r="S1113" s="44"/>
      <c r="T1113" s="44"/>
      <c r="U1113" s="44"/>
      <c r="V1113" s="44"/>
      <c r="W1113" s="44"/>
      <c r="X1113" s="44"/>
      <c r="Y1113" s="44"/>
      <c r="Z1113" s="44"/>
      <c r="AA1113" s="44"/>
      <c r="AB1113" s="44"/>
      <c r="AC1113" s="44"/>
      <c r="AD1113" s="44"/>
      <c r="AP1113"/>
      <c r="AQ1113"/>
      <c r="AX1113"/>
    </row>
    <row r="1114" spans="18:50">
      <c r="R1114" s="409"/>
      <c r="S1114" s="44"/>
      <c r="T1114" s="44"/>
      <c r="U1114" s="44"/>
      <c r="V1114" s="44"/>
      <c r="W1114" s="44"/>
      <c r="X1114" s="44"/>
      <c r="Y1114" s="44"/>
      <c r="Z1114" s="44"/>
      <c r="AA1114" s="44"/>
      <c r="AB1114" s="44"/>
      <c r="AC1114" s="44"/>
      <c r="AD1114" s="44"/>
      <c r="AP1114"/>
      <c r="AQ1114"/>
      <c r="AX1114"/>
    </row>
    <row r="1115" spans="18:50">
      <c r="R1115" s="409"/>
      <c r="S1115" s="44"/>
      <c r="T1115" s="44"/>
      <c r="U1115" s="44"/>
      <c r="V1115" s="44"/>
      <c r="W1115" s="44"/>
      <c r="X1115" s="44"/>
      <c r="Y1115" s="44"/>
      <c r="Z1115" s="44"/>
      <c r="AA1115" s="44"/>
      <c r="AB1115" s="44"/>
      <c r="AC1115" s="44"/>
      <c r="AD1115" s="44"/>
      <c r="AP1115"/>
      <c r="AQ1115"/>
      <c r="AX1115"/>
    </row>
    <row r="1116" spans="18:50">
      <c r="R1116" s="409"/>
      <c r="S1116" s="44"/>
      <c r="T1116" s="44"/>
      <c r="U1116" s="44"/>
      <c r="V1116" s="44"/>
      <c r="W1116" s="44"/>
      <c r="X1116" s="44"/>
      <c r="Y1116" s="44"/>
      <c r="Z1116" s="44"/>
      <c r="AA1116" s="44"/>
      <c r="AB1116" s="44"/>
      <c r="AC1116" s="44"/>
      <c r="AD1116" s="44"/>
      <c r="AP1116"/>
      <c r="AQ1116"/>
      <c r="AX1116"/>
    </row>
    <row r="1117" spans="18:50">
      <c r="R1117" s="409"/>
      <c r="S1117" s="44"/>
      <c r="T1117" s="44"/>
      <c r="U1117" s="44"/>
      <c r="V1117" s="44"/>
      <c r="W1117" s="44"/>
      <c r="X1117" s="44"/>
      <c r="Y1117" s="44"/>
      <c r="Z1117" s="44"/>
      <c r="AA1117" s="44"/>
      <c r="AB1117" s="44"/>
      <c r="AC1117" s="44"/>
      <c r="AD1117" s="44"/>
      <c r="AP1117"/>
      <c r="AQ1117"/>
      <c r="AX1117"/>
    </row>
    <row r="1118" spans="18:50">
      <c r="R1118" s="409"/>
      <c r="S1118" s="44"/>
      <c r="T1118" s="44"/>
      <c r="U1118" s="44"/>
      <c r="V1118" s="44"/>
      <c r="W1118" s="44"/>
      <c r="X1118" s="44"/>
      <c r="Y1118" s="44"/>
      <c r="Z1118" s="44"/>
      <c r="AA1118" s="44"/>
      <c r="AB1118" s="44"/>
      <c r="AC1118" s="44"/>
      <c r="AD1118" s="44"/>
      <c r="AP1118"/>
      <c r="AQ1118"/>
      <c r="AX1118"/>
    </row>
    <row r="1119" spans="18:50">
      <c r="R1119" s="409"/>
      <c r="S1119" s="44"/>
      <c r="T1119" s="44"/>
      <c r="U1119" s="44"/>
      <c r="V1119" s="44"/>
      <c r="W1119" s="44"/>
      <c r="X1119" s="44"/>
      <c r="Y1119" s="44"/>
      <c r="Z1119" s="44"/>
      <c r="AA1119" s="44"/>
      <c r="AB1119" s="44"/>
      <c r="AC1119" s="44"/>
      <c r="AD1119" s="44"/>
      <c r="AP1119"/>
      <c r="AQ1119"/>
      <c r="AX1119"/>
    </row>
    <row r="1120" spans="18:50">
      <c r="R1120" s="409"/>
      <c r="S1120" s="44"/>
      <c r="T1120" s="44"/>
      <c r="U1120" s="44"/>
      <c r="V1120" s="44"/>
      <c r="W1120" s="44"/>
      <c r="X1120" s="44"/>
      <c r="Y1120" s="44"/>
      <c r="Z1120" s="44"/>
      <c r="AA1120" s="44"/>
      <c r="AB1120" s="44"/>
      <c r="AC1120" s="44"/>
      <c r="AD1120" s="44"/>
      <c r="AP1120"/>
      <c r="AQ1120"/>
      <c r="AX1120"/>
    </row>
    <row r="1121" spans="18:50">
      <c r="R1121" s="409"/>
      <c r="S1121" s="44"/>
      <c r="T1121" s="44"/>
      <c r="U1121" s="44"/>
      <c r="V1121" s="44"/>
      <c r="W1121" s="44"/>
      <c r="X1121" s="44"/>
      <c r="Y1121" s="44"/>
      <c r="Z1121" s="44"/>
      <c r="AA1121" s="44"/>
      <c r="AB1121" s="44"/>
      <c r="AC1121" s="44"/>
      <c r="AD1121" s="44"/>
      <c r="AP1121"/>
      <c r="AQ1121"/>
      <c r="AX1121"/>
    </row>
    <row r="1122" spans="18:50">
      <c r="R1122" s="409"/>
      <c r="S1122" s="44"/>
      <c r="T1122" s="44"/>
      <c r="U1122" s="44"/>
      <c r="V1122" s="44"/>
      <c r="W1122" s="44"/>
      <c r="X1122" s="44"/>
      <c r="Y1122" s="44"/>
      <c r="Z1122" s="44"/>
      <c r="AA1122" s="44"/>
      <c r="AB1122" s="44"/>
      <c r="AC1122" s="44"/>
      <c r="AD1122" s="44"/>
      <c r="AP1122"/>
      <c r="AQ1122"/>
      <c r="AX1122"/>
    </row>
    <row r="1123" spans="18:50">
      <c r="R1123" s="409"/>
      <c r="S1123" s="44"/>
      <c r="T1123" s="44"/>
      <c r="U1123" s="44"/>
      <c r="V1123" s="44"/>
      <c r="W1123" s="44"/>
      <c r="X1123" s="44"/>
      <c r="Y1123" s="44"/>
      <c r="Z1123" s="44"/>
      <c r="AA1123" s="44"/>
      <c r="AB1123" s="44"/>
      <c r="AC1123" s="44"/>
      <c r="AD1123" s="44"/>
      <c r="AP1123"/>
      <c r="AQ1123"/>
      <c r="AX1123"/>
    </row>
    <row r="1124" spans="18:50">
      <c r="R1124" s="409"/>
      <c r="S1124" s="44"/>
      <c r="T1124" s="44"/>
      <c r="U1124" s="44"/>
      <c r="V1124" s="44"/>
      <c r="W1124" s="44"/>
      <c r="X1124" s="44"/>
      <c r="Y1124" s="44"/>
      <c r="Z1124" s="44"/>
      <c r="AA1124" s="44"/>
      <c r="AB1124" s="44"/>
      <c r="AC1124" s="44"/>
      <c r="AD1124" s="44"/>
      <c r="AP1124"/>
      <c r="AQ1124"/>
      <c r="AX1124"/>
    </row>
    <row r="1125" spans="18:50">
      <c r="R1125" s="409"/>
      <c r="S1125" s="44"/>
      <c r="T1125" s="44"/>
      <c r="U1125" s="44"/>
      <c r="V1125" s="44"/>
      <c r="W1125" s="44"/>
      <c r="X1125" s="44"/>
      <c r="Y1125" s="44"/>
      <c r="Z1125" s="44"/>
      <c r="AA1125" s="44"/>
      <c r="AB1125" s="44"/>
      <c r="AC1125" s="44"/>
      <c r="AD1125" s="44"/>
      <c r="AP1125"/>
      <c r="AQ1125"/>
      <c r="AX1125"/>
    </row>
    <row r="1126" spans="18:50">
      <c r="R1126" s="409"/>
      <c r="S1126" s="44"/>
      <c r="T1126" s="44"/>
      <c r="U1126" s="44"/>
      <c r="V1126" s="44"/>
      <c r="W1126" s="44"/>
      <c r="X1126" s="44"/>
      <c r="Y1126" s="44"/>
      <c r="Z1126" s="44"/>
      <c r="AA1126" s="44"/>
      <c r="AB1126" s="44"/>
      <c r="AC1126" s="44"/>
      <c r="AD1126" s="44"/>
      <c r="AP1126"/>
      <c r="AQ1126"/>
      <c r="AX1126"/>
    </row>
    <row r="1127" spans="18:50">
      <c r="R1127" s="409"/>
      <c r="S1127" s="44"/>
      <c r="T1127" s="44"/>
      <c r="U1127" s="44"/>
      <c r="V1127" s="44"/>
      <c r="W1127" s="44"/>
      <c r="X1127" s="44"/>
      <c r="Y1127" s="44"/>
      <c r="Z1127" s="44"/>
      <c r="AA1127" s="44"/>
      <c r="AB1127" s="44"/>
      <c r="AC1127" s="44"/>
      <c r="AD1127" s="44"/>
      <c r="AP1127"/>
      <c r="AQ1127"/>
      <c r="AX1127"/>
    </row>
    <row r="1128" spans="18:50">
      <c r="R1128" s="409"/>
      <c r="S1128" s="44"/>
      <c r="T1128" s="44"/>
      <c r="U1128" s="44"/>
      <c r="V1128" s="44"/>
      <c r="W1128" s="44"/>
      <c r="X1128" s="44"/>
      <c r="Y1128" s="44"/>
      <c r="Z1128" s="44"/>
      <c r="AA1128" s="44"/>
      <c r="AB1128" s="44"/>
      <c r="AC1128" s="44"/>
      <c r="AD1128" s="44"/>
      <c r="AP1128"/>
      <c r="AQ1128"/>
      <c r="AX1128"/>
    </row>
    <row r="1129" spans="18:50">
      <c r="R1129" s="409"/>
      <c r="S1129" s="44"/>
      <c r="T1129" s="44"/>
      <c r="U1129" s="44"/>
      <c r="V1129" s="44"/>
      <c r="W1129" s="44"/>
      <c r="X1129" s="44"/>
      <c r="Y1129" s="44"/>
      <c r="Z1129" s="44"/>
      <c r="AA1129" s="44"/>
      <c r="AB1129" s="44"/>
      <c r="AC1129" s="44"/>
      <c r="AD1129" s="44"/>
      <c r="AP1129"/>
      <c r="AQ1129"/>
      <c r="AX1129"/>
    </row>
    <row r="1130" spans="18:50">
      <c r="R1130" s="409"/>
      <c r="S1130" s="44"/>
      <c r="T1130" s="44"/>
      <c r="U1130" s="44"/>
      <c r="V1130" s="44"/>
      <c r="W1130" s="44"/>
      <c r="X1130" s="44"/>
      <c r="Y1130" s="44"/>
      <c r="Z1130" s="44"/>
      <c r="AA1130" s="44"/>
      <c r="AB1130" s="44"/>
      <c r="AC1130" s="44"/>
      <c r="AD1130" s="44"/>
      <c r="AP1130"/>
      <c r="AQ1130"/>
      <c r="AX1130"/>
    </row>
    <row r="1131" spans="18:50">
      <c r="R1131" s="409"/>
      <c r="S1131" s="44"/>
      <c r="T1131" s="44"/>
      <c r="U1131" s="44"/>
      <c r="V1131" s="44"/>
      <c r="W1131" s="44"/>
      <c r="X1131" s="44"/>
      <c r="Y1131" s="44"/>
      <c r="Z1131" s="44"/>
      <c r="AA1131" s="44"/>
      <c r="AB1131" s="44"/>
      <c r="AC1131" s="44"/>
      <c r="AD1131" s="44"/>
      <c r="AP1131"/>
      <c r="AQ1131"/>
      <c r="AX1131"/>
    </row>
    <row r="1132" spans="18:50">
      <c r="R1132" s="409"/>
      <c r="S1132" s="44"/>
      <c r="T1132" s="44"/>
      <c r="U1132" s="44"/>
      <c r="V1132" s="44"/>
      <c r="W1132" s="44"/>
      <c r="X1132" s="44"/>
      <c r="Y1132" s="44"/>
      <c r="Z1132" s="44"/>
      <c r="AA1132" s="44"/>
      <c r="AB1132" s="44"/>
      <c r="AC1132" s="44"/>
      <c r="AD1132" s="44"/>
      <c r="AP1132"/>
      <c r="AQ1132"/>
      <c r="AX1132"/>
    </row>
    <row r="1133" spans="18:50">
      <c r="R1133" s="409"/>
      <c r="S1133" s="44"/>
      <c r="T1133" s="44"/>
      <c r="U1133" s="44"/>
      <c r="V1133" s="44"/>
      <c r="W1133" s="44"/>
      <c r="X1133" s="44"/>
      <c r="Y1133" s="44"/>
      <c r="Z1133" s="44"/>
      <c r="AA1133" s="44"/>
      <c r="AB1133" s="44"/>
      <c r="AC1133" s="44"/>
      <c r="AD1133" s="44"/>
      <c r="AP1133"/>
      <c r="AQ1133"/>
      <c r="AX1133"/>
    </row>
    <row r="1134" spans="18:50">
      <c r="R1134" s="409"/>
      <c r="S1134" s="44"/>
      <c r="T1134" s="44"/>
      <c r="U1134" s="44"/>
      <c r="V1134" s="44"/>
      <c r="W1134" s="44"/>
      <c r="X1134" s="44"/>
      <c r="Y1134" s="44"/>
      <c r="Z1134" s="44"/>
      <c r="AA1134" s="44"/>
      <c r="AB1134" s="44"/>
      <c r="AC1134" s="44"/>
      <c r="AD1134" s="44"/>
      <c r="AP1134"/>
      <c r="AQ1134"/>
      <c r="AX1134"/>
    </row>
    <row r="1135" spans="18:50">
      <c r="R1135" s="409"/>
      <c r="S1135" s="44"/>
      <c r="T1135" s="44"/>
      <c r="U1135" s="44"/>
      <c r="V1135" s="44"/>
      <c r="W1135" s="44"/>
      <c r="X1135" s="44"/>
      <c r="Y1135" s="44"/>
      <c r="Z1135" s="44"/>
      <c r="AA1135" s="44"/>
      <c r="AB1135" s="44"/>
      <c r="AC1135" s="44"/>
      <c r="AD1135" s="44"/>
      <c r="AP1135"/>
      <c r="AQ1135"/>
      <c r="AX1135"/>
    </row>
    <row r="1136" spans="18:50">
      <c r="R1136" s="409"/>
      <c r="S1136" s="44"/>
      <c r="T1136" s="44"/>
      <c r="U1136" s="44"/>
      <c r="V1136" s="44"/>
      <c r="W1136" s="44"/>
      <c r="X1136" s="44"/>
      <c r="Y1136" s="44"/>
      <c r="Z1136" s="44"/>
      <c r="AA1136" s="44"/>
      <c r="AB1136" s="44"/>
      <c r="AC1136" s="44"/>
      <c r="AD1136" s="44"/>
      <c r="AP1136"/>
      <c r="AQ1136"/>
      <c r="AX1136"/>
    </row>
    <row r="1137" spans="18:50">
      <c r="R1137" s="409"/>
      <c r="S1137" s="44"/>
      <c r="T1137" s="44"/>
      <c r="U1137" s="44"/>
      <c r="V1137" s="44"/>
      <c r="W1137" s="44"/>
      <c r="X1137" s="44"/>
      <c r="Y1137" s="44"/>
      <c r="Z1137" s="44"/>
      <c r="AA1137" s="44"/>
      <c r="AB1137" s="44"/>
      <c r="AC1137" s="44"/>
      <c r="AD1137" s="44"/>
      <c r="AP1137"/>
      <c r="AQ1137"/>
      <c r="AX1137"/>
    </row>
    <row r="1138" spans="18:50">
      <c r="R1138" s="409"/>
      <c r="S1138" s="44"/>
      <c r="T1138" s="44"/>
      <c r="U1138" s="44"/>
      <c r="V1138" s="44"/>
      <c r="W1138" s="44"/>
      <c r="X1138" s="44"/>
      <c r="Y1138" s="44"/>
      <c r="Z1138" s="44"/>
      <c r="AA1138" s="44"/>
      <c r="AB1138" s="44"/>
      <c r="AC1138" s="44"/>
      <c r="AD1138" s="44"/>
      <c r="AP1138"/>
      <c r="AQ1138"/>
      <c r="AX1138"/>
    </row>
    <row r="1139" spans="18:50">
      <c r="R1139" s="409"/>
      <c r="S1139" s="44"/>
      <c r="T1139" s="44"/>
      <c r="U1139" s="44"/>
      <c r="V1139" s="44"/>
      <c r="W1139" s="44"/>
      <c r="X1139" s="44"/>
      <c r="Y1139" s="44"/>
      <c r="Z1139" s="44"/>
      <c r="AA1139" s="44"/>
      <c r="AB1139" s="44"/>
      <c r="AC1139" s="44"/>
      <c r="AD1139" s="44"/>
      <c r="AP1139"/>
      <c r="AQ1139"/>
      <c r="AX1139"/>
    </row>
    <row r="1140" spans="18:50">
      <c r="R1140" s="409"/>
      <c r="S1140" s="44"/>
      <c r="T1140" s="44"/>
      <c r="U1140" s="44"/>
      <c r="V1140" s="44"/>
      <c r="W1140" s="44"/>
      <c r="X1140" s="44"/>
      <c r="Y1140" s="44"/>
      <c r="Z1140" s="44"/>
      <c r="AA1140" s="44"/>
      <c r="AB1140" s="44"/>
      <c r="AC1140" s="44"/>
      <c r="AD1140" s="44"/>
      <c r="AP1140"/>
      <c r="AQ1140"/>
      <c r="AX1140"/>
    </row>
    <row r="1141" spans="18:50">
      <c r="R1141" s="409"/>
      <c r="S1141" s="44"/>
      <c r="T1141" s="44"/>
      <c r="U1141" s="44"/>
      <c r="V1141" s="44"/>
      <c r="W1141" s="44"/>
      <c r="X1141" s="44"/>
      <c r="Y1141" s="44"/>
      <c r="Z1141" s="44"/>
      <c r="AA1141" s="44"/>
      <c r="AB1141" s="44"/>
      <c r="AC1141" s="44"/>
      <c r="AD1141" s="44"/>
      <c r="AP1141"/>
      <c r="AQ1141"/>
      <c r="AX1141"/>
    </row>
    <row r="1142" spans="18:50">
      <c r="R1142" s="409"/>
      <c r="S1142" s="44"/>
      <c r="T1142" s="44"/>
      <c r="U1142" s="44"/>
      <c r="V1142" s="44"/>
      <c r="W1142" s="44"/>
      <c r="X1142" s="44"/>
      <c r="Y1142" s="44"/>
      <c r="Z1142" s="44"/>
      <c r="AA1142" s="44"/>
      <c r="AB1142" s="44"/>
      <c r="AC1142" s="44"/>
      <c r="AD1142" s="44"/>
      <c r="AP1142"/>
      <c r="AQ1142"/>
      <c r="AX1142"/>
    </row>
    <row r="1143" spans="18:50">
      <c r="R1143" s="409"/>
      <c r="S1143" s="44"/>
      <c r="T1143" s="44"/>
      <c r="U1143" s="44"/>
      <c r="V1143" s="44"/>
      <c r="W1143" s="44"/>
      <c r="X1143" s="44"/>
      <c r="Y1143" s="44"/>
      <c r="Z1143" s="44"/>
      <c r="AA1143" s="44"/>
      <c r="AB1143" s="44"/>
      <c r="AC1143" s="44"/>
      <c r="AD1143" s="44"/>
      <c r="AP1143"/>
      <c r="AQ1143"/>
      <c r="AX1143"/>
    </row>
    <row r="1144" spans="18:50">
      <c r="R1144" s="409"/>
      <c r="S1144" s="44"/>
      <c r="T1144" s="44"/>
      <c r="U1144" s="44"/>
      <c r="V1144" s="44"/>
      <c r="W1144" s="44"/>
      <c r="X1144" s="44"/>
      <c r="Y1144" s="44"/>
      <c r="Z1144" s="44"/>
      <c r="AA1144" s="44"/>
      <c r="AB1144" s="44"/>
      <c r="AC1144" s="44"/>
      <c r="AD1144" s="44"/>
      <c r="AP1144"/>
      <c r="AQ1144"/>
      <c r="AX1144"/>
    </row>
    <row r="1145" spans="18:50">
      <c r="R1145" s="409"/>
      <c r="S1145" s="44"/>
      <c r="T1145" s="44"/>
      <c r="U1145" s="44"/>
      <c r="V1145" s="44"/>
      <c r="W1145" s="44"/>
      <c r="X1145" s="44"/>
      <c r="Y1145" s="44"/>
      <c r="Z1145" s="44"/>
      <c r="AA1145" s="44"/>
      <c r="AB1145" s="44"/>
      <c r="AC1145" s="44"/>
      <c r="AD1145" s="44"/>
      <c r="AP1145"/>
      <c r="AQ1145"/>
      <c r="AX1145"/>
    </row>
    <row r="1146" spans="18:50">
      <c r="R1146" s="409"/>
      <c r="S1146" s="44"/>
      <c r="T1146" s="44"/>
      <c r="U1146" s="44"/>
      <c r="V1146" s="44"/>
      <c r="W1146" s="44"/>
      <c r="X1146" s="44"/>
      <c r="Y1146" s="44"/>
      <c r="Z1146" s="44"/>
      <c r="AA1146" s="44"/>
      <c r="AB1146" s="44"/>
      <c r="AC1146" s="44"/>
      <c r="AD1146" s="44"/>
      <c r="AP1146"/>
      <c r="AQ1146"/>
      <c r="AX1146"/>
    </row>
    <row r="1147" spans="18:50">
      <c r="R1147" s="409"/>
      <c r="S1147" s="44"/>
      <c r="T1147" s="44"/>
      <c r="U1147" s="44"/>
      <c r="V1147" s="44"/>
      <c r="W1147" s="44"/>
      <c r="X1147" s="44"/>
      <c r="Y1147" s="44"/>
      <c r="Z1147" s="44"/>
      <c r="AA1147" s="44"/>
      <c r="AB1147" s="44"/>
      <c r="AC1147" s="44"/>
      <c r="AD1147" s="44"/>
      <c r="AP1147"/>
      <c r="AQ1147"/>
      <c r="AX1147"/>
    </row>
    <row r="1148" spans="18:50">
      <c r="R1148" s="409"/>
      <c r="S1148" s="44"/>
      <c r="T1148" s="44"/>
      <c r="U1148" s="44"/>
      <c r="V1148" s="44"/>
      <c r="W1148" s="44"/>
      <c r="X1148" s="44"/>
      <c r="Y1148" s="44"/>
      <c r="Z1148" s="44"/>
      <c r="AA1148" s="44"/>
      <c r="AB1148" s="44"/>
      <c r="AC1148" s="44"/>
      <c r="AD1148" s="44"/>
      <c r="AP1148"/>
      <c r="AQ1148"/>
      <c r="AX1148"/>
    </row>
    <row r="1149" spans="18:50">
      <c r="R1149" s="409"/>
      <c r="S1149" s="44"/>
      <c r="T1149" s="44"/>
      <c r="U1149" s="44"/>
      <c r="V1149" s="44"/>
      <c r="W1149" s="44"/>
      <c r="X1149" s="44"/>
      <c r="Y1149" s="44"/>
      <c r="Z1149" s="44"/>
      <c r="AA1149" s="44"/>
      <c r="AB1149" s="44"/>
      <c r="AC1149" s="44"/>
      <c r="AD1149" s="44"/>
      <c r="AP1149"/>
      <c r="AQ1149"/>
      <c r="AX1149"/>
    </row>
    <row r="1150" spans="18:50">
      <c r="R1150" s="409"/>
      <c r="S1150" s="44"/>
      <c r="T1150" s="44"/>
      <c r="U1150" s="44"/>
      <c r="V1150" s="44"/>
      <c r="W1150" s="44"/>
      <c r="X1150" s="44"/>
      <c r="Y1150" s="44"/>
      <c r="Z1150" s="44"/>
      <c r="AA1150" s="44"/>
      <c r="AB1150" s="44"/>
      <c r="AC1150" s="44"/>
      <c r="AD1150" s="44"/>
      <c r="AP1150"/>
      <c r="AQ1150"/>
      <c r="AX1150"/>
    </row>
    <row r="1151" spans="18:50">
      <c r="R1151" s="409"/>
      <c r="S1151" s="44"/>
      <c r="T1151" s="44"/>
      <c r="U1151" s="44"/>
      <c r="V1151" s="44"/>
      <c r="W1151" s="44"/>
      <c r="X1151" s="44"/>
      <c r="Y1151" s="44"/>
      <c r="Z1151" s="44"/>
      <c r="AA1151" s="44"/>
      <c r="AB1151" s="44"/>
      <c r="AC1151" s="44"/>
      <c r="AD1151" s="44"/>
      <c r="AP1151"/>
      <c r="AQ1151"/>
      <c r="AX1151"/>
    </row>
    <row r="1152" spans="18:50">
      <c r="R1152" s="409"/>
      <c r="S1152" s="44"/>
      <c r="T1152" s="44"/>
      <c r="U1152" s="44"/>
      <c r="V1152" s="44"/>
      <c r="W1152" s="44"/>
      <c r="X1152" s="44"/>
      <c r="Y1152" s="44"/>
      <c r="Z1152" s="44"/>
      <c r="AA1152" s="44"/>
      <c r="AB1152" s="44"/>
      <c r="AC1152" s="44"/>
      <c r="AD1152" s="44"/>
      <c r="AP1152"/>
      <c r="AQ1152"/>
      <c r="AX1152"/>
    </row>
    <row r="1153" spans="18:50">
      <c r="R1153" s="409"/>
      <c r="S1153" s="44"/>
      <c r="T1153" s="44"/>
      <c r="U1153" s="44"/>
      <c r="V1153" s="44"/>
      <c r="W1153" s="44"/>
      <c r="X1153" s="44"/>
      <c r="Y1153" s="44"/>
      <c r="Z1153" s="44"/>
      <c r="AA1153" s="44"/>
      <c r="AB1153" s="44"/>
      <c r="AC1153" s="44"/>
      <c r="AD1153" s="44"/>
      <c r="AP1153"/>
      <c r="AQ1153"/>
      <c r="AX1153"/>
    </row>
    <row r="1154" spans="18:50">
      <c r="R1154" s="409"/>
      <c r="S1154" s="44"/>
      <c r="T1154" s="44"/>
      <c r="U1154" s="44"/>
      <c r="V1154" s="44"/>
      <c r="W1154" s="44"/>
      <c r="X1154" s="44"/>
      <c r="Y1154" s="44"/>
      <c r="Z1154" s="44"/>
      <c r="AA1154" s="44"/>
      <c r="AB1154" s="44"/>
      <c r="AC1154" s="44"/>
      <c r="AD1154" s="44"/>
      <c r="AP1154"/>
      <c r="AQ1154"/>
      <c r="AX1154"/>
    </row>
    <row r="1155" spans="18:50">
      <c r="R1155" s="409"/>
      <c r="S1155" s="44"/>
      <c r="T1155" s="44"/>
      <c r="U1155" s="44"/>
      <c r="V1155" s="44"/>
      <c r="W1155" s="44"/>
      <c r="X1155" s="44"/>
      <c r="Y1155" s="44"/>
      <c r="Z1155" s="44"/>
      <c r="AA1155" s="44"/>
      <c r="AB1155" s="44"/>
      <c r="AC1155" s="44"/>
      <c r="AD1155" s="44"/>
      <c r="AP1155"/>
      <c r="AQ1155"/>
      <c r="AX1155"/>
    </row>
    <row r="1156" spans="18:50">
      <c r="R1156" s="409"/>
      <c r="S1156" s="44"/>
      <c r="T1156" s="44"/>
      <c r="U1156" s="44"/>
      <c r="V1156" s="44"/>
      <c r="W1156" s="44"/>
      <c r="X1156" s="44"/>
      <c r="Y1156" s="44"/>
      <c r="Z1156" s="44"/>
      <c r="AA1156" s="44"/>
      <c r="AB1156" s="44"/>
      <c r="AC1156" s="44"/>
      <c r="AD1156" s="44"/>
      <c r="AP1156"/>
      <c r="AQ1156"/>
      <c r="AX1156"/>
    </row>
    <row r="1157" spans="18:50">
      <c r="R1157" s="409"/>
      <c r="S1157" s="44"/>
      <c r="T1157" s="44"/>
      <c r="U1157" s="44"/>
      <c r="V1157" s="44"/>
      <c r="W1157" s="44"/>
      <c r="X1157" s="44"/>
      <c r="Y1157" s="44"/>
      <c r="Z1157" s="44"/>
      <c r="AA1157" s="44"/>
      <c r="AB1157" s="44"/>
      <c r="AC1157" s="44"/>
      <c r="AD1157" s="44"/>
      <c r="AP1157"/>
      <c r="AQ1157"/>
      <c r="AX1157"/>
    </row>
    <row r="1158" spans="18:50">
      <c r="R1158" s="409"/>
      <c r="S1158" s="44"/>
      <c r="T1158" s="44"/>
      <c r="U1158" s="44"/>
      <c r="V1158" s="44"/>
      <c r="W1158" s="44"/>
      <c r="X1158" s="44"/>
      <c r="Y1158" s="44"/>
      <c r="Z1158" s="44"/>
      <c r="AA1158" s="44"/>
      <c r="AB1158" s="44"/>
      <c r="AC1158" s="44"/>
      <c r="AD1158" s="44"/>
      <c r="AP1158"/>
      <c r="AQ1158"/>
      <c r="AX1158"/>
    </row>
    <row r="1159" spans="18:50">
      <c r="R1159" s="409"/>
      <c r="S1159" s="44"/>
      <c r="T1159" s="44"/>
      <c r="U1159" s="44"/>
      <c r="V1159" s="44"/>
      <c r="W1159" s="44"/>
      <c r="X1159" s="44"/>
      <c r="Y1159" s="44"/>
      <c r="Z1159" s="44"/>
      <c r="AA1159" s="44"/>
      <c r="AB1159" s="44"/>
      <c r="AC1159" s="44"/>
      <c r="AD1159" s="44"/>
      <c r="AP1159"/>
      <c r="AQ1159"/>
      <c r="AX1159"/>
    </row>
    <row r="1160" spans="18:50">
      <c r="R1160" s="409"/>
      <c r="S1160" s="44"/>
      <c r="T1160" s="44"/>
      <c r="U1160" s="44"/>
      <c r="V1160" s="44"/>
      <c r="W1160" s="44"/>
      <c r="X1160" s="44"/>
      <c r="Y1160" s="44"/>
      <c r="Z1160" s="44"/>
      <c r="AA1160" s="44"/>
      <c r="AB1160" s="44"/>
      <c r="AC1160" s="44"/>
      <c r="AD1160" s="44"/>
      <c r="AP1160"/>
      <c r="AQ1160"/>
      <c r="AX1160"/>
    </row>
    <row r="1161" spans="18:50">
      <c r="R1161" s="409"/>
      <c r="S1161" s="44"/>
      <c r="T1161" s="44"/>
      <c r="U1161" s="44"/>
      <c r="V1161" s="44"/>
      <c r="W1161" s="44"/>
      <c r="X1161" s="44"/>
      <c r="Y1161" s="44"/>
      <c r="Z1161" s="44"/>
      <c r="AA1161" s="44"/>
      <c r="AB1161" s="44"/>
      <c r="AC1161" s="44"/>
      <c r="AD1161" s="44"/>
      <c r="AP1161"/>
      <c r="AQ1161"/>
      <c r="AX1161"/>
    </row>
    <row r="1162" spans="18:50">
      <c r="R1162" s="409"/>
      <c r="S1162" s="44"/>
      <c r="T1162" s="44"/>
      <c r="U1162" s="44"/>
      <c r="V1162" s="44"/>
      <c r="W1162" s="44"/>
      <c r="X1162" s="44"/>
      <c r="Y1162" s="44"/>
      <c r="Z1162" s="44"/>
      <c r="AA1162" s="44"/>
      <c r="AB1162" s="44"/>
      <c r="AC1162" s="44"/>
      <c r="AD1162" s="44"/>
      <c r="AP1162"/>
      <c r="AQ1162"/>
      <c r="AX1162"/>
    </row>
    <row r="1163" spans="18:50">
      <c r="R1163" s="409"/>
      <c r="S1163" s="44"/>
      <c r="T1163" s="44"/>
      <c r="U1163" s="44"/>
      <c r="V1163" s="44"/>
      <c r="W1163" s="44"/>
      <c r="X1163" s="44"/>
      <c r="Y1163" s="44"/>
      <c r="Z1163" s="44"/>
      <c r="AA1163" s="44"/>
      <c r="AB1163" s="44"/>
      <c r="AC1163" s="44"/>
      <c r="AD1163" s="44"/>
      <c r="AP1163"/>
      <c r="AQ1163"/>
      <c r="AX1163"/>
    </row>
    <row r="1164" spans="18:50">
      <c r="R1164" s="409"/>
      <c r="S1164" s="44"/>
      <c r="T1164" s="44"/>
      <c r="U1164" s="44"/>
      <c r="V1164" s="44"/>
      <c r="W1164" s="44"/>
      <c r="X1164" s="44"/>
      <c r="Y1164" s="44"/>
      <c r="Z1164" s="44"/>
      <c r="AA1164" s="44"/>
      <c r="AB1164" s="44"/>
      <c r="AC1164" s="44"/>
      <c r="AD1164" s="44"/>
      <c r="AP1164"/>
      <c r="AQ1164"/>
      <c r="AX1164"/>
    </row>
    <row r="1165" spans="18:50">
      <c r="R1165" s="409"/>
      <c r="S1165" s="44"/>
      <c r="T1165" s="44"/>
      <c r="U1165" s="44"/>
      <c r="V1165" s="44"/>
      <c r="W1165" s="44"/>
      <c r="X1165" s="44"/>
      <c r="Y1165" s="44"/>
      <c r="Z1165" s="44"/>
      <c r="AA1165" s="44"/>
      <c r="AB1165" s="44"/>
      <c r="AC1165" s="44"/>
      <c r="AD1165" s="44"/>
      <c r="AP1165"/>
      <c r="AQ1165"/>
      <c r="AX1165"/>
    </row>
    <row r="1166" spans="18:50">
      <c r="R1166" s="409"/>
      <c r="S1166" s="44"/>
      <c r="T1166" s="44"/>
      <c r="U1166" s="44"/>
      <c r="V1166" s="44"/>
      <c r="W1166" s="44"/>
      <c r="X1166" s="44"/>
      <c r="Y1166" s="44"/>
      <c r="Z1166" s="44"/>
      <c r="AA1166" s="44"/>
      <c r="AB1166" s="44"/>
      <c r="AC1166" s="44"/>
      <c r="AD1166" s="44"/>
      <c r="AP1166"/>
      <c r="AQ1166"/>
      <c r="AX1166"/>
    </row>
    <row r="1167" spans="18:50">
      <c r="R1167" s="409"/>
      <c r="S1167" s="44"/>
      <c r="T1167" s="44"/>
      <c r="U1167" s="44"/>
      <c r="V1167" s="44"/>
      <c r="W1167" s="44"/>
      <c r="X1167" s="44"/>
      <c r="Y1167" s="44"/>
      <c r="Z1167" s="44"/>
      <c r="AA1167" s="44"/>
      <c r="AB1167" s="44"/>
      <c r="AC1167" s="44"/>
      <c r="AD1167" s="44"/>
      <c r="AP1167"/>
      <c r="AQ1167"/>
      <c r="AX1167"/>
    </row>
    <row r="1168" spans="18:50">
      <c r="R1168" s="409"/>
      <c r="S1168" s="44"/>
      <c r="T1168" s="44"/>
      <c r="U1168" s="44"/>
      <c r="V1168" s="44"/>
      <c r="W1168" s="44"/>
      <c r="X1168" s="44"/>
      <c r="Y1168" s="44"/>
      <c r="Z1168" s="44"/>
      <c r="AA1168" s="44"/>
      <c r="AB1168" s="44"/>
      <c r="AC1168" s="44"/>
      <c r="AD1168" s="44"/>
      <c r="AP1168"/>
      <c r="AQ1168"/>
      <c r="AX1168"/>
    </row>
    <row r="1169" spans="18:50">
      <c r="R1169" s="409"/>
      <c r="S1169" s="44"/>
      <c r="T1169" s="44"/>
      <c r="U1169" s="44"/>
      <c r="V1169" s="44"/>
      <c r="W1169" s="44"/>
      <c r="X1169" s="44"/>
      <c r="Y1169" s="44"/>
      <c r="Z1169" s="44"/>
      <c r="AA1169" s="44"/>
      <c r="AB1169" s="44"/>
      <c r="AC1169" s="44"/>
      <c r="AD1169" s="44"/>
      <c r="AP1169"/>
      <c r="AQ1169"/>
      <c r="AX1169"/>
    </row>
    <row r="1170" spans="18:50">
      <c r="R1170" s="409"/>
      <c r="S1170" s="44"/>
      <c r="T1170" s="44"/>
      <c r="U1170" s="44"/>
      <c r="V1170" s="44"/>
      <c r="W1170" s="44"/>
      <c r="X1170" s="44"/>
      <c r="Y1170" s="44"/>
      <c r="Z1170" s="44"/>
      <c r="AA1170" s="44"/>
      <c r="AB1170" s="44"/>
      <c r="AC1170" s="44"/>
      <c r="AD1170" s="44"/>
      <c r="AP1170"/>
      <c r="AQ1170"/>
      <c r="AX1170"/>
    </row>
    <row r="1171" spans="18:50">
      <c r="R1171" s="409"/>
      <c r="S1171" s="44"/>
      <c r="T1171" s="44"/>
      <c r="U1171" s="44"/>
      <c r="V1171" s="44"/>
      <c r="W1171" s="44"/>
      <c r="X1171" s="44"/>
      <c r="Y1171" s="44"/>
      <c r="Z1171" s="44"/>
      <c r="AA1171" s="44"/>
      <c r="AB1171" s="44"/>
      <c r="AC1171" s="44"/>
      <c r="AD1171" s="44"/>
      <c r="AP1171"/>
      <c r="AQ1171"/>
      <c r="AX1171"/>
    </row>
    <row r="1172" spans="18:50">
      <c r="R1172" s="409"/>
      <c r="S1172" s="44"/>
      <c r="T1172" s="44"/>
      <c r="U1172" s="44"/>
      <c r="V1172" s="44"/>
      <c r="W1172" s="44"/>
      <c r="X1172" s="44"/>
      <c r="Y1172" s="44"/>
      <c r="Z1172" s="44"/>
      <c r="AA1172" s="44"/>
      <c r="AB1172" s="44"/>
      <c r="AC1172" s="44"/>
      <c r="AD1172" s="44"/>
      <c r="AP1172"/>
      <c r="AQ1172"/>
      <c r="AX1172"/>
    </row>
    <row r="1173" spans="18:50">
      <c r="R1173" s="409"/>
      <c r="S1173" s="44"/>
      <c r="T1173" s="44"/>
      <c r="U1173" s="44"/>
      <c r="V1173" s="44"/>
      <c r="W1173" s="44"/>
      <c r="X1173" s="44"/>
      <c r="Y1173" s="44"/>
      <c r="Z1173" s="44"/>
      <c r="AA1173" s="44"/>
      <c r="AB1173" s="44"/>
      <c r="AC1173" s="44"/>
      <c r="AD1173" s="44"/>
      <c r="AP1173"/>
      <c r="AQ1173"/>
      <c r="AX1173"/>
    </row>
    <row r="1174" spans="18:50">
      <c r="R1174" s="409"/>
      <c r="S1174" s="44"/>
      <c r="T1174" s="44"/>
      <c r="U1174" s="44"/>
      <c r="V1174" s="44"/>
      <c r="W1174" s="44"/>
      <c r="X1174" s="44"/>
      <c r="Y1174" s="44"/>
      <c r="Z1174" s="44"/>
      <c r="AA1174" s="44"/>
      <c r="AB1174" s="44"/>
      <c r="AC1174" s="44"/>
      <c r="AD1174" s="44"/>
      <c r="AP1174"/>
      <c r="AQ1174"/>
      <c r="AX1174"/>
    </row>
    <row r="1175" spans="18:50">
      <c r="R1175" s="409"/>
      <c r="S1175" s="44"/>
      <c r="T1175" s="44"/>
      <c r="U1175" s="44"/>
      <c r="V1175" s="44"/>
      <c r="W1175" s="44"/>
      <c r="X1175" s="44"/>
      <c r="Y1175" s="44"/>
      <c r="Z1175" s="44"/>
      <c r="AA1175" s="44"/>
      <c r="AB1175" s="44"/>
      <c r="AC1175" s="44"/>
      <c r="AD1175" s="44"/>
      <c r="AP1175"/>
      <c r="AQ1175"/>
      <c r="AX1175"/>
    </row>
    <row r="1176" spans="18:50">
      <c r="R1176" s="409"/>
      <c r="S1176" s="44"/>
      <c r="T1176" s="44"/>
      <c r="U1176" s="44"/>
      <c r="V1176" s="44"/>
      <c r="W1176" s="44"/>
      <c r="X1176" s="44"/>
      <c r="Y1176" s="44"/>
      <c r="Z1176" s="44"/>
      <c r="AA1176" s="44"/>
      <c r="AB1176" s="44"/>
      <c r="AC1176" s="44"/>
      <c r="AD1176" s="44"/>
      <c r="AP1176"/>
      <c r="AQ1176"/>
      <c r="AX1176"/>
    </row>
    <row r="1177" spans="18:50">
      <c r="R1177" s="409"/>
      <c r="S1177" s="44"/>
      <c r="T1177" s="44"/>
      <c r="U1177" s="44"/>
      <c r="V1177" s="44"/>
      <c r="W1177" s="44"/>
      <c r="X1177" s="44"/>
      <c r="Y1177" s="44"/>
      <c r="Z1177" s="44"/>
      <c r="AA1177" s="44"/>
      <c r="AB1177" s="44"/>
      <c r="AC1177" s="44"/>
      <c r="AD1177" s="44"/>
      <c r="AP1177"/>
      <c r="AQ1177"/>
      <c r="AX1177"/>
    </row>
    <row r="1178" spans="18:50">
      <c r="R1178" s="409"/>
      <c r="S1178" s="44"/>
      <c r="T1178" s="44"/>
      <c r="U1178" s="44"/>
      <c r="V1178" s="44"/>
      <c r="W1178" s="44"/>
      <c r="X1178" s="44"/>
      <c r="Y1178" s="44"/>
      <c r="Z1178" s="44"/>
      <c r="AA1178" s="44"/>
      <c r="AB1178" s="44"/>
      <c r="AC1178" s="44"/>
      <c r="AD1178" s="44"/>
      <c r="AP1178"/>
      <c r="AQ1178"/>
      <c r="AX1178"/>
    </row>
    <row r="1179" spans="18:50">
      <c r="R1179" s="409"/>
      <c r="S1179" s="44"/>
      <c r="T1179" s="44"/>
      <c r="U1179" s="44"/>
      <c r="V1179" s="44"/>
      <c r="W1179" s="44"/>
      <c r="X1179" s="44"/>
      <c r="Y1179" s="44"/>
      <c r="Z1179" s="44"/>
      <c r="AA1179" s="44"/>
      <c r="AB1179" s="44"/>
      <c r="AC1179" s="44"/>
      <c r="AD1179" s="44"/>
      <c r="AP1179"/>
      <c r="AQ1179"/>
      <c r="AX1179"/>
    </row>
    <row r="1180" spans="18:50">
      <c r="R1180" s="409"/>
      <c r="S1180" s="44"/>
      <c r="T1180" s="44"/>
      <c r="U1180" s="44"/>
      <c r="V1180" s="44"/>
      <c r="W1180" s="44"/>
      <c r="X1180" s="44"/>
      <c r="Y1180" s="44"/>
      <c r="Z1180" s="44"/>
      <c r="AA1180" s="44"/>
      <c r="AB1180" s="44"/>
      <c r="AC1180" s="44"/>
      <c r="AD1180" s="44"/>
      <c r="AP1180"/>
      <c r="AQ1180"/>
      <c r="AX1180"/>
    </row>
    <row r="1181" spans="18:50">
      <c r="R1181" s="409"/>
      <c r="S1181" s="44"/>
      <c r="T1181" s="44"/>
      <c r="U1181" s="44"/>
      <c r="V1181" s="44"/>
      <c r="W1181" s="44"/>
      <c r="X1181" s="44"/>
      <c r="Y1181" s="44"/>
      <c r="Z1181" s="44"/>
      <c r="AA1181" s="44"/>
      <c r="AB1181" s="44"/>
      <c r="AC1181" s="44"/>
      <c r="AD1181" s="44"/>
      <c r="AP1181"/>
      <c r="AQ1181"/>
      <c r="AX1181"/>
    </row>
    <row r="1182" spans="18:50">
      <c r="R1182" s="409"/>
      <c r="S1182" s="44"/>
      <c r="T1182" s="44"/>
      <c r="U1182" s="44"/>
      <c r="V1182" s="44"/>
      <c r="W1182" s="44"/>
      <c r="X1182" s="44"/>
      <c r="Y1182" s="44"/>
      <c r="Z1182" s="44"/>
      <c r="AA1182" s="44"/>
      <c r="AB1182" s="44"/>
      <c r="AC1182" s="44"/>
      <c r="AD1182" s="44"/>
      <c r="AP1182"/>
      <c r="AQ1182"/>
      <c r="AX1182"/>
    </row>
    <row r="1183" spans="18:50">
      <c r="R1183" s="409"/>
      <c r="S1183" s="44"/>
      <c r="T1183" s="44"/>
      <c r="U1183" s="44"/>
      <c r="V1183" s="44"/>
      <c r="W1183" s="44"/>
      <c r="X1183" s="44"/>
      <c r="Y1183" s="44"/>
      <c r="Z1183" s="44"/>
      <c r="AA1183" s="44"/>
      <c r="AB1183" s="44"/>
      <c r="AC1183" s="44"/>
      <c r="AD1183" s="44"/>
      <c r="AP1183"/>
      <c r="AQ1183"/>
      <c r="AX1183"/>
    </row>
    <row r="1184" spans="18:50">
      <c r="R1184" s="409"/>
      <c r="S1184" s="44"/>
      <c r="T1184" s="44"/>
      <c r="U1184" s="44"/>
      <c r="V1184" s="44"/>
      <c r="W1184" s="44"/>
      <c r="X1184" s="44"/>
      <c r="Y1184" s="44"/>
      <c r="Z1184" s="44"/>
      <c r="AA1184" s="44"/>
      <c r="AB1184" s="44"/>
      <c r="AC1184" s="44"/>
      <c r="AD1184" s="44"/>
      <c r="AP1184"/>
      <c r="AQ1184"/>
      <c r="AX1184"/>
    </row>
    <row r="1185" spans="18:50">
      <c r="R1185" s="409"/>
      <c r="S1185" s="44"/>
      <c r="T1185" s="44"/>
      <c r="U1185" s="44"/>
      <c r="V1185" s="44"/>
      <c r="W1185" s="44"/>
      <c r="X1185" s="44"/>
      <c r="Y1185" s="44"/>
      <c r="Z1185" s="44"/>
      <c r="AA1185" s="44"/>
      <c r="AB1185" s="44"/>
      <c r="AC1185" s="44"/>
      <c r="AD1185" s="44"/>
      <c r="AP1185"/>
      <c r="AQ1185"/>
      <c r="AX1185"/>
    </row>
    <row r="1186" spans="18:50">
      <c r="R1186" s="409"/>
      <c r="S1186" s="44"/>
      <c r="T1186" s="44"/>
      <c r="U1186" s="44"/>
      <c r="V1186" s="44"/>
      <c r="W1186" s="44"/>
      <c r="X1186" s="44"/>
      <c r="Y1186" s="44"/>
      <c r="Z1186" s="44"/>
      <c r="AA1186" s="44"/>
      <c r="AB1186" s="44"/>
      <c r="AC1186" s="44"/>
      <c r="AD1186" s="44"/>
      <c r="AP1186"/>
      <c r="AQ1186"/>
      <c r="AX1186"/>
    </row>
    <row r="1187" spans="18:50">
      <c r="R1187" s="409"/>
      <c r="S1187" s="44"/>
      <c r="T1187" s="44"/>
      <c r="U1187" s="44"/>
      <c r="V1187" s="44"/>
      <c r="W1187" s="44"/>
      <c r="X1187" s="44"/>
      <c r="Y1187" s="44"/>
      <c r="Z1187" s="44"/>
      <c r="AA1187" s="44"/>
      <c r="AB1187" s="44"/>
      <c r="AC1187" s="44"/>
      <c r="AD1187" s="44"/>
      <c r="AP1187"/>
      <c r="AQ1187"/>
      <c r="AX1187"/>
    </row>
    <row r="1188" spans="18:50">
      <c r="R1188" s="409"/>
      <c r="S1188" s="44"/>
      <c r="T1188" s="44"/>
      <c r="U1188" s="44"/>
      <c r="V1188" s="44"/>
      <c r="W1188" s="44"/>
      <c r="X1188" s="44"/>
      <c r="Y1188" s="44"/>
      <c r="Z1188" s="44"/>
      <c r="AA1188" s="44"/>
      <c r="AB1188" s="44"/>
      <c r="AC1188" s="44"/>
      <c r="AD1188" s="44"/>
      <c r="AP1188"/>
      <c r="AQ1188"/>
      <c r="AX1188"/>
    </row>
    <row r="1189" spans="18:50">
      <c r="R1189" s="409"/>
      <c r="S1189" s="44"/>
      <c r="T1189" s="44"/>
      <c r="U1189" s="44"/>
      <c r="V1189" s="44"/>
      <c r="W1189" s="44"/>
      <c r="X1189" s="44"/>
      <c r="Y1189" s="44"/>
      <c r="Z1189" s="44"/>
      <c r="AA1189" s="44"/>
      <c r="AB1189" s="44"/>
      <c r="AC1189" s="44"/>
      <c r="AD1189" s="44"/>
      <c r="AP1189"/>
      <c r="AQ1189"/>
      <c r="AX1189"/>
    </row>
    <row r="1190" spans="18:50">
      <c r="R1190" s="409"/>
      <c r="S1190" s="44"/>
      <c r="T1190" s="44"/>
      <c r="U1190" s="44"/>
      <c r="V1190" s="44"/>
      <c r="W1190" s="44"/>
      <c r="X1190" s="44"/>
      <c r="Y1190" s="44"/>
      <c r="Z1190" s="44"/>
      <c r="AA1190" s="44"/>
      <c r="AB1190" s="44"/>
      <c r="AC1190" s="44"/>
      <c r="AD1190" s="44"/>
      <c r="AP1190"/>
      <c r="AQ1190"/>
      <c r="AX1190"/>
    </row>
    <row r="1191" spans="18:50">
      <c r="R1191" s="409"/>
      <c r="S1191" s="44"/>
      <c r="T1191" s="44"/>
      <c r="U1191" s="44"/>
      <c r="V1191" s="44"/>
      <c r="W1191" s="44"/>
      <c r="X1191" s="44"/>
      <c r="Y1191" s="44"/>
      <c r="Z1191" s="44"/>
      <c r="AA1191" s="44"/>
      <c r="AB1191" s="44"/>
      <c r="AC1191" s="44"/>
      <c r="AD1191" s="44"/>
      <c r="AP1191"/>
      <c r="AQ1191"/>
      <c r="AX1191"/>
    </row>
    <row r="1192" spans="18:50">
      <c r="R1192" s="409"/>
      <c r="S1192" s="44"/>
      <c r="T1192" s="44"/>
      <c r="U1192" s="44"/>
      <c r="V1192" s="44"/>
      <c r="W1192" s="44"/>
      <c r="X1192" s="44"/>
      <c r="Y1192" s="44"/>
      <c r="Z1192" s="44"/>
      <c r="AA1192" s="44"/>
      <c r="AB1192" s="44"/>
      <c r="AC1192" s="44"/>
      <c r="AD1192" s="44"/>
      <c r="AP1192"/>
      <c r="AQ1192"/>
      <c r="AX1192"/>
    </row>
    <row r="1193" spans="18:50">
      <c r="R1193" s="409"/>
      <c r="S1193" s="44"/>
      <c r="T1193" s="44"/>
      <c r="U1193" s="44"/>
      <c r="V1193" s="44"/>
      <c r="W1193" s="44"/>
      <c r="X1193" s="44"/>
      <c r="Y1193" s="44"/>
      <c r="Z1193" s="44"/>
      <c r="AA1193" s="44"/>
      <c r="AB1193" s="44"/>
      <c r="AC1193" s="44"/>
      <c r="AD1193" s="44"/>
      <c r="AP1193"/>
      <c r="AQ1193"/>
      <c r="AX1193"/>
    </row>
    <row r="1194" spans="18:50">
      <c r="R1194" s="409"/>
      <c r="S1194" s="44"/>
      <c r="T1194" s="44"/>
      <c r="U1194" s="44"/>
      <c r="V1194" s="44"/>
      <c r="W1194" s="44"/>
      <c r="X1194" s="44"/>
      <c r="Y1194" s="44"/>
      <c r="Z1194" s="44"/>
      <c r="AA1194" s="44"/>
      <c r="AB1194" s="44"/>
      <c r="AC1194" s="44"/>
      <c r="AD1194" s="44"/>
      <c r="AP1194"/>
      <c r="AQ1194"/>
      <c r="AX1194"/>
    </row>
    <row r="1195" spans="18:50">
      <c r="R1195" s="409"/>
      <c r="S1195" s="44"/>
      <c r="T1195" s="44"/>
      <c r="U1195" s="44"/>
      <c r="V1195" s="44"/>
      <c r="W1195" s="44"/>
      <c r="X1195" s="44"/>
      <c r="Y1195" s="44"/>
      <c r="Z1195" s="44"/>
      <c r="AA1195" s="44"/>
      <c r="AB1195" s="44"/>
      <c r="AC1195" s="44"/>
      <c r="AD1195" s="44"/>
      <c r="AP1195"/>
      <c r="AQ1195"/>
      <c r="AX1195"/>
    </row>
    <row r="1196" spans="18:50">
      <c r="R1196" s="409"/>
      <c r="S1196" s="44"/>
      <c r="T1196" s="44"/>
      <c r="U1196" s="44"/>
      <c r="V1196" s="44"/>
      <c r="W1196" s="44"/>
      <c r="X1196" s="44"/>
      <c r="Y1196" s="44"/>
      <c r="Z1196" s="44"/>
      <c r="AA1196" s="44"/>
      <c r="AB1196" s="44"/>
      <c r="AC1196" s="44"/>
      <c r="AD1196" s="44"/>
      <c r="AP1196"/>
      <c r="AQ1196"/>
      <c r="AX1196"/>
    </row>
    <row r="1197" spans="18:50">
      <c r="R1197" s="409"/>
      <c r="S1197" s="44"/>
      <c r="T1197" s="44"/>
      <c r="U1197" s="44"/>
      <c r="V1197" s="44"/>
      <c r="W1197" s="44"/>
      <c r="X1197" s="44"/>
      <c r="Y1197" s="44"/>
      <c r="Z1197" s="44"/>
      <c r="AA1197" s="44"/>
      <c r="AB1197" s="44"/>
      <c r="AC1197" s="44"/>
      <c r="AD1197" s="44"/>
      <c r="AP1197"/>
      <c r="AQ1197"/>
      <c r="AX1197"/>
    </row>
    <row r="1198" spans="18:50">
      <c r="R1198" s="409"/>
      <c r="S1198" s="44"/>
      <c r="T1198" s="44"/>
      <c r="U1198" s="44"/>
      <c r="V1198" s="44"/>
      <c r="W1198" s="44"/>
      <c r="X1198" s="44"/>
      <c r="Y1198" s="44"/>
      <c r="Z1198" s="44"/>
      <c r="AA1198" s="44"/>
      <c r="AB1198" s="44"/>
      <c r="AC1198" s="44"/>
      <c r="AD1198" s="44"/>
      <c r="AP1198"/>
      <c r="AQ1198"/>
      <c r="AX1198"/>
    </row>
    <row r="1199" spans="18:50">
      <c r="R1199" s="409"/>
      <c r="S1199" s="44"/>
      <c r="T1199" s="44"/>
      <c r="U1199" s="44"/>
      <c r="V1199" s="44"/>
      <c r="W1199" s="44"/>
      <c r="X1199" s="44"/>
      <c r="Y1199" s="44"/>
      <c r="Z1199" s="44"/>
      <c r="AA1199" s="44"/>
      <c r="AB1199" s="44"/>
      <c r="AC1199" s="44"/>
      <c r="AD1199" s="44"/>
      <c r="AP1199"/>
      <c r="AQ1199"/>
      <c r="AX1199"/>
    </row>
    <row r="1200" spans="18:50">
      <c r="R1200" s="409"/>
      <c r="S1200" s="44"/>
      <c r="T1200" s="44"/>
      <c r="U1200" s="44"/>
      <c r="V1200" s="44"/>
      <c r="W1200" s="44"/>
      <c r="X1200" s="44"/>
      <c r="Y1200" s="44"/>
      <c r="Z1200" s="44"/>
      <c r="AA1200" s="44"/>
      <c r="AB1200" s="44"/>
      <c r="AC1200" s="44"/>
      <c r="AD1200" s="44"/>
      <c r="AP1200"/>
      <c r="AQ1200"/>
      <c r="AX1200"/>
    </row>
    <row r="1201" spans="18:50">
      <c r="R1201" s="409"/>
      <c r="S1201" s="44"/>
      <c r="T1201" s="44"/>
      <c r="U1201" s="44"/>
      <c r="V1201" s="44"/>
      <c r="W1201" s="44"/>
      <c r="X1201" s="44"/>
      <c r="Y1201" s="44"/>
      <c r="Z1201" s="44"/>
      <c r="AA1201" s="44"/>
      <c r="AB1201" s="44"/>
      <c r="AC1201" s="44"/>
      <c r="AD1201" s="44"/>
      <c r="AP1201"/>
      <c r="AQ1201"/>
      <c r="AX1201"/>
    </row>
    <row r="1202" spans="18:50">
      <c r="R1202" s="409"/>
      <c r="S1202" s="44"/>
      <c r="T1202" s="44"/>
      <c r="U1202" s="44"/>
      <c r="V1202" s="44"/>
      <c r="W1202" s="44"/>
      <c r="X1202" s="44"/>
      <c r="Y1202" s="44"/>
      <c r="Z1202" s="44"/>
      <c r="AA1202" s="44"/>
      <c r="AB1202" s="44"/>
      <c r="AC1202" s="44"/>
      <c r="AD1202" s="44"/>
      <c r="AP1202"/>
      <c r="AQ1202"/>
      <c r="AX1202"/>
    </row>
    <row r="1203" spans="18:50">
      <c r="R1203" s="409"/>
      <c r="S1203" s="44"/>
      <c r="T1203" s="44"/>
      <c r="U1203" s="44"/>
      <c r="V1203" s="44"/>
      <c r="W1203" s="44"/>
      <c r="X1203" s="44"/>
      <c r="Y1203" s="44"/>
      <c r="Z1203" s="44"/>
      <c r="AA1203" s="44"/>
      <c r="AB1203" s="44"/>
      <c r="AC1203" s="44"/>
      <c r="AD1203" s="44"/>
      <c r="AP1203"/>
      <c r="AQ1203"/>
      <c r="AX1203"/>
    </row>
    <row r="1204" spans="18:50">
      <c r="R1204" s="409"/>
      <c r="S1204" s="44"/>
      <c r="T1204" s="44"/>
      <c r="U1204" s="44"/>
      <c r="V1204" s="44"/>
      <c r="W1204" s="44"/>
      <c r="X1204" s="44"/>
      <c r="Y1204" s="44"/>
      <c r="Z1204" s="44"/>
      <c r="AA1204" s="44"/>
      <c r="AB1204" s="44"/>
      <c r="AC1204" s="44"/>
      <c r="AD1204" s="44"/>
      <c r="AP1204"/>
      <c r="AQ1204"/>
      <c r="AX1204"/>
    </row>
    <row r="1205" spans="18:50">
      <c r="R1205" s="409"/>
      <c r="S1205" s="44"/>
      <c r="T1205" s="44"/>
      <c r="U1205" s="44"/>
      <c r="V1205" s="44"/>
      <c r="W1205" s="44"/>
      <c r="X1205" s="44"/>
      <c r="Y1205" s="44"/>
      <c r="Z1205" s="44"/>
      <c r="AA1205" s="44"/>
      <c r="AB1205" s="44"/>
      <c r="AC1205" s="44"/>
      <c r="AD1205" s="44"/>
      <c r="AP1205"/>
      <c r="AQ1205"/>
      <c r="AX1205"/>
    </row>
    <row r="1206" spans="18:50">
      <c r="R1206" s="409"/>
      <c r="S1206" s="44"/>
      <c r="T1206" s="44"/>
      <c r="U1206" s="44"/>
      <c r="V1206" s="44"/>
      <c r="W1206" s="44"/>
      <c r="X1206" s="44"/>
      <c r="Y1206" s="44"/>
      <c r="Z1206" s="44"/>
      <c r="AA1206" s="44"/>
      <c r="AB1206" s="44"/>
      <c r="AC1206" s="44"/>
      <c r="AD1206" s="44"/>
      <c r="AP1206"/>
      <c r="AQ1206"/>
      <c r="AX1206"/>
    </row>
    <row r="1207" spans="18:50">
      <c r="R1207" s="409"/>
      <c r="S1207" s="44"/>
      <c r="T1207" s="44"/>
      <c r="U1207" s="44"/>
      <c r="V1207" s="44"/>
      <c r="W1207" s="44"/>
      <c r="X1207" s="44"/>
      <c r="Y1207" s="44"/>
      <c r="Z1207" s="44"/>
      <c r="AA1207" s="44"/>
      <c r="AB1207" s="44"/>
      <c r="AC1207" s="44"/>
      <c r="AD1207" s="44"/>
      <c r="AP1207"/>
      <c r="AQ1207"/>
      <c r="AX1207"/>
    </row>
    <row r="1208" spans="18:50">
      <c r="R1208" s="409"/>
      <c r="S1208" s="44"/>
      <c r="T1208" s="44"/>
      <c r="U1208" s="44"/>
      <c r="V1208" s="44"/>
      <c r="W1208" s="44"/>
      <c r="X1208" s="44"/>
      <c r="Y1208" s="44"/>
      <c r="Z1208" s="44"/>
      <c r="AA1208" s="44"/>
      <c r="AB1208" s="44"/>
      <c r="AC1208" s="44"/>
      <c r="AD1208" s="44"/>
      <c r="AP1208"/>
      <c r="AQ1208"/>
      <c r="AX1208"/>
    </row>
    <row r="1209" spans="18:50">
      <c r="R1209" s="409"/>
      <c r="S1209" s="44"/>
      <c r="T1209" s="44"/>
      <c r="U1209" s="44"/>
      <c r="V1209" s="44"/>
      <c r="W1209" s="44"/>
      <c r="X1209" s="44"/>
      <c r="Y1209" s="44"/>
      <c r="Z1209" s="44"/>
      <c r="AA1209" s="44"/>
      <c r="AB1209" s="44"/>
      <c r="AC1209" s="44"/>
      <c r="AD1209" s="44"/>
      <c r="AP1209"/>
      <c r="AQ1209"/>
      <c r="AX1209"/>
    </row>
    <row r="1210" spans="18:50">
      <c r="R1210" s="409"/>
      <c r="S1210" s="44"/>
      <c r="T1210" s="44"/>
      <c r="U1210" s="44"/>
      <c r="V1210" s="44"/>
      <c r="W1210" s="44"/>
      <c r="X1210" s="44"/>
      <c r="Y1210" s="44"/>
      <c r="Z1210" s="44"/>
      <c r="AA1210" s="44"/>
      <c r="AB1210" s="44"/>
      <c r="AC1210" s="44"/>
      <c r="AD1210" s="44"/>
      <c r="AP1210"/>
      <c r="AQ1210"/>
      <c r="AX1210"/>
    </row>
    <row r="1211" spans="18:50">
      <c r="R1211" s="409"/>
      <c r="S1211" s="44"/>
      <c r="T1211" s="44"/>
      <c r="U1211" s="44"/>
      <c r="V1211" s="44"/>
      <c r="W1211" s="44"/>
      <c r="X1211" s="44"/>
      <c r="Y1211" s="44"/>
      <c r="Z1211" s="44"/>
      <c r="AA1211" s="44"/>
      <c r="AB1211" s="44"/>
      <c r="AC1211" s="44"/>
      <c r="AD1211" s="44"/>
      <c r="AP1211"/>
      <c r="AQ1211"/>
      <c r="AX1211"/>
    </row>
    <row r="1212" spans="18:50">
      <c r="R1212" s="409"/>
      <c r="S1212" s="44"/>
      <c r="T1212" s="44"/>
      <c r="U1212" s="44"/>
      <c r="V1212" s="44"/>
      <c r="W1212" s="44"/>
      <c r="X1212" s="44"/>
      <c r="Y1212" s="44"/>
      <c r="Z1212" s="44"/>
      <c r="AA1212" s="44"/>
      <c r="AB1212" s="44"/>
      <c r="AC1212" s="44"/>
      <c r="AD1212" s="44"/>
      <c r="AP1212"/>
      <c r="AQ1212"/>
      <c r="AX1212"/>
    </row>
    <row r="1213" spans="18:50">
      <c r="R1213" s="409"/>
      <c r="S1213" s="44"/>
      <c r="T1213" s="44"/>
      <c r="U1213" s="44"/>
      <c r="V1213" s="44"/>
      <c r="W1213" s="44"/>
      <c r="X1213" s="44"/>
      <c r="Y1213" s="44"/>
      <c r="Z1213" s="44"/>
      <c r="AA1213" s="44"/>
      <c r="AB1213" s="44"/>
      <c r="AC1213" s="44"/>
      <c r="AD1213" s="44"/>
      <c r="AP1213"/>
      <c r="AQ1213"/>
      <c r="AX1213"/>
    </row>
    <row r="1214" spans="18:50">
      <c r="R1214" s="409"/>
      <c r="S1214" s="44"/>
      <c r="T1214" s="44"/>
      <c r="U1214" s="44"/>
      <c r="V1214" s="44"/>
      <c r="W1214" s="44"/>
      <c r="X1214" s="44"/>
      <c r="Y1214" s="44"/>
      <c r="Z1214" s="44"/>
      <c r="AA1214" s="44"/>
      <c r="AB1214" s="44"/>
      <c r="AC1214" s="44"/>
      <c r="AD1214" s="44"/>
      <c r="AP1214"/>
      <c r="AQ1214"/>
      <c r="AX1214"/>
    </row>
    <row r="1215" spans="18:50">
      <c r="R1215" s="409"/>
      <c r="S1215" s="44"/>
      <c r="T1215" s="44"/>
      <c r="U1215" s="44"/>
      <c r="V1215" s="44"/>
      <c r="W1215" s="44"/>
      <c r="X1215" s="44"/>
      <c r="Y1215" s="44"/>
      <c r="Z1215" s="44"/>
      <c r="AA1215" s="44"/>
      <c r="AB1215" s="44"/>
      <c r="AC1215" s="44"/>
      <c r="AD1215" s="44"/>
      <c r="AP1215"/>
      <c r="AQ1215"/>
      <c r="AX1215"/>
    </row>
    <row r="1216" spans="18:50">
      <c r="R1216" s="409"/>
      <c r="S1216" s="44"/>
      <c r="T1216" s="44"/>
      <c r="U1216" s="44"/>
      <c r="V1216" s="44"/>
      <c r="W1216" s="44"/>
      <c r="X1216" s="44"/>
      <c r="Y1216" s="44"/>
      <c r="Z1216" s="44"/>
      <c r="AA1216" s="44"/>
      <c r="AB1216" s="44"/>
      <c r="AC1216" s="44"/>
      <c r="AD1216" s="44"/>
      <c r="AP1216"/>
      <c r="AQ1216"/>
      <c r="AX1216"/>
    </row>
    <row r="1217" spans="18:50">
      <c r="R1217" s="409"/>
      <c r="S1217" s="44"/>
      <c r="T1217" s="44"/>
      <c r="U1217" s="44"/>
      <c r="V1217" s="44"/>
      <c r="W1217" s="44"/>
      <c r="X1217" s="44"/>
      <c r="Y1217" s="44"/>
      <c r="Z1217" s="44"/>
      <c r="AA1217" s="44"/>
      <c r="AB1217" s="44"/>
      <c r="AC1217" s="44"/>
      <c r="AD1217" s="44"/>
      <c r="AP1217"/>
      <c r="AQ1217"/>
      <c r="AX1217"/>
    </row>
    <row r="1218" spans="18:50">
      <c r="R1218" s="409"/>
      <c r="S1218" s="44"/>
      <c r="T1218" s="44"/>
      <c r="U1218" s="44"/>
      <c r="V1218" s="44"/>
      <c r="W1218" s="44"/>
      <c r="X1218" s="44"/>
      <c r="Y1218" s="44"/>
      <c r="Z1218" s="44"/>
      <c r="AA1218" s="44"/>
      <c r="AB1218" s="44"/>
      <c r="AC1218" s="44"/>
      <c r="AD1218" s="44"/>
      <c r="AP1218"/>
      <c r="AQ1218"/>
      <c r="AX1218"/>
    </row>
    <row r="1219" spans="18:50">
      <c r="R1219" s="409"/>
      <c r="S1219" s="44"/>
      <c r="T1219" s="44"/>
      <c r="U1219" s="44"/>
      <c r="V1219" s="44"/>
      <c r="W1219" s="44"/>
      <c r="X1219" s="44"/>
      <c r="Y1219" s="44"/>
      <c r="Z1219" s="44"/>
      <c r="AA1219" s="44"/>
      <c r="AB1219" s="44"/>
      <c r="AC1219" s="44"/>
      <c r="AD1219" s="44"/>
      <c r="AP1219"/>
      <c r="AQ1219"/>
      <c r="AX1219"/>
    </row>
    <row r="1220" spans="18:50">
      <c r="R1220" s="409"/>
      <c r="S1220" s="44"/>
      <c r="T1220" s="44"/>
      <c r="U1220" s="44"/>
      <c r="V1220" s="44"/>
      <c r="W1220" s="44"/>
      <c r="X1220" s="44"/>
      <c r="Y1220" s="44"/>
      <c r="Z1220" s="44"/>
      <c r="AA1220" s="44"/>
      <c r="AB1220" s="44"/>
      <c r="AC1220" s="44"/>
      <c r="AD1220" s="44"/>
      <c r="AP1220"/>
      <c r="AQ1220"/>
      <c r="AX1220"/>
    </row>
    <row r="1221" spans="18:50">
      <c r="R1221" s="409"/>
      <c r="S1221" s="44"/>
      <c r="T1221" s="44"/>
      <c r="U1221" s="44"/>
      <c r="V1221" s="44"/>
      <c r="W1221" s="44"/>
      <c r="X1221" s="44"/>
      <c r="Y1221" s="44"/>
      <c r="Z1221" s="44"/>
      <c r="AA1221" s="44"/>
      <c r="AB1221" s="44"/>
      <c r="AC1221" s="44"/>
      <c r="AD1221" s="44"/>
      <c r="AP1221"/>
      <c r="AQ1221"/>
      <c r="AX1221"/>
    </row>
    <row r="1222" spans="18:50">
      <c r="R1222" s="409"/>
      <c r="S1222" s="44"/>
      <c r="T1222" s="44"/>
      <c r="U1222" s="44"/>
      <c r="V1222" s="44"/>
      <c r="W1222" s="44"/>
      <c r="X1222" s="44"/>
      <c r="Y1222" s="44"/>
      <c r="Z1222" s="44"/>
      <c r="AA1222" s="44"/>
      <c r="AB1222" s="44"/>
      <c r="AC1222" s="44"/>
      <c r="AD1222" s="44"/>
      <c r="AP1222"/>
      <c r="AQ1222"/>
      <c r="AX1222"/>
    </row>
    <row r="1223" spans="18:50">
      <c r="R1223" s="409"/>
      <c r="S1223" s="44"/>
      <c r="T1223" s="44"/>
      <c r="U1223" s="44"/>
      <c r="V1223" s="44"/>
      <c r="W1223" s="44"/>
      <c r="X1223" s="44"/>
      <c r="Y1223" s="44"/>
      <c r="Z1223" s="44"/>
      <c r="AA1223" s="44"/>
      <c r="AB1223" s="44"/>
      <c r="AC1223" s="44"/>
      <c r="AD1223" s="44"/>
      <c r="AP1223"/>
      <c r="AQ1223"/>
      <c r="AX1223"/>
    </row>
    <row r="1224" spans="18:50">
      <c r="R1224" s="409"/>
      <c r="S1224" s="44"/>
      <c r="T1224" s="44"/>
      <c r="U1224" s="44"/>
      <c r="V1224" s="44"/>
      <c r="W1224" s="44"/>
      <c r="X1224" s="44"/>
      <c r="Y1224" s="44"/>
      <c r="Z1224" s="44"/>
      <c r="AA1224" s="44"/>
      <c r="AB1224" s="44"/>
      <c r="AC1224" s="44"/>
      <c r="AD1224" s="44"/>
      <c r="AP1224"/>
      <c r="AQ1224"/>
      <c r="AX1224"/>
    </row>
    <row r="1225" spans="18:50">
      <c r="R1225" s="409"/>
      <c r="S1225" s="44"/>
      <c r="T1225" s="44"/>
      <c r="U1225" s="44"/>
      <c r="V1225" s="44"/>
      <c r="W1225" s="44"/>
      <c r="X1225" s="44"/>
      <c r="Y1225" s="44"/>
      <c r="Z1225" s="44"/>
      <c r="AA1225" s="44"/>
      <c r="AB1225" s="44"/>
      <c r="AC1225" s="44"/>
      <c r="AD1225" s="44"/>
      <c r="AP1225"/>
      <c r="AQ1225"/>
      <c r="AX1225"/>
    </row>
    <row r="1226" spans="18:50">
      <c r="R1226" s="409"/>
      <c r="S1226" s="44"/>
      <c r="T1226" s="44"/>
      <c r="U1226" s="44"/>
      <c r="V1226" s="44"/>
      <c r="W1226" s="44"/>
      <c r="X1226" s="44"/>
      <c r="Y1226" s="44"/>
      <c r="Z1226" s="44"/>
      <c r="AA1226" s="44"/>
      <c r="AB1226" s="44"/>
      <c r="AC1226" s="44"/>
      <c r="AD1226" s="44"/>
      <c r="AP1226"/>
      <c r="AQ1226"/>
      <c r="AX1226"/>
    </row>
    <row r="1227" spans="18:50">
      <c r="R1227" s="409"/>
      <c r="S1227" s="44"/>
      <c r="T1227" s="44"/>
      <c r="U1227" s="44"/>
      <c r="V1227" s="44"/>
      <c r="W1227" s="44"/>
      <c r="X1227" s="44"/>
      <c r="Y1227" s="44"/>
      <c r="Z1227" s="44"/>
      <c r="AA1227" s="44"/>
      <c r="AB1227" s="44"/>
      <c r="AC1227" s="44"/>
      <c r="AD1227" s="44"/>
      <c r="AP1227"/>
      <c r="AQ1227"/>
      <c r="AX1227"/>
    </row>
    <row r="1228" spans="18:50">
      <c r="R1228" s="409"/>
      <c r="S1228" s="44"/>
      <c r="T1228" s="44"/>
      <c r="U1228" s="44"/>
      <c r="V1228" s="44"/>
      <c r="W1228" s="44"/>
      <c r="X1228" s="44"/>
      <c r="Y1228" s="44"/>
      <c r="Z1228" s="44"/>
      <c r="AA1228" s="44"/>
      <c r="AB1228" s="44"/>
      <c r="AC1228" s="44"/>
      <c r="AD1228" s="44"/>
      <c r="AP1228"/>
      <c r="AQ1228"/>
      <c r="AX1228"/>
    </row>
    <row r="1229" spans="18:50">
      <c r="R1229" s="409"/>
      <c r="S1229" s="44"/>
      <c r="T1229" s="44"/>
      <c r="U1229" s="44"/>
      <c r="V1229" s="44"/>
      <c r="W1229" s="44"/>
      <c r="X1229" s="44"/>
      <c r="Y1229" s="44"/>
      <c r="Z1229" s="44"/>
      <c r="AA1229" s="44"/>
      <c r="AB1229" s="44"/>
      <c r="AC1229" s="44"/>
      <c r="AD1229" s="44"/>
      <c r="AP1229"/>
      <c r="AQ1229"/>
      <c r="AX1229"/>
    </row>
    <row r="1230" spans="18:50">
      <c r="R1230" s="409"/>
      <c r="S1230" s="44"/>
      <c r="T1230" s="44"/>
      <c r="U1230" s="44"/>
      <c r="V1230" s="44"/>
      <c r="W1230" s="44"/>
      <c r="X1230" s="44"/>
      <c r="Y1230" s="44"/>
      <c r="Z1230" s="44"/>
      <c r="AA1230" s="44"/>
      <c r="AB1230" s="44"/>
      <c r="AC1230" s="44"/>
      <c r="AD1230" s="44"/>
      <c r="AP1230"/>
      <c r="AQ1230"/>
      <c r="AX1230"/>
    </row>
    <row r="1231" spans="18:50">
      <c r="R1231" s="409"/>
      <c r="S1231" s="44"/>
      <c r="T1231" s="44"/>
      <c r="U1231" s="44"/>
      <c r="V1231" s="44"/>
      <c r="W1231" s="44"/>
      <c r="X1231" s="44"/>
      <c r="Y1231" s="44"/>
      <c r="Z1231" s="44"/>
      <c r="AA1231" s="44"/>
      <c r="AB1231" s="44"/>
      <c r="AC1231" s="44"/>
      <c r="AD1231" s="44"/>
      <c r="AP1231"/>
      <c r="AQ1231"/>
      <c r="AX1231"/>
    </row>
    <row r="1232" spans="18:50">
      <c r="R1232" s="409"/>
      <c r="S1232" s="44"/>
      <c r="T1232" s="44"/>
      <c r="U1232" s="44"/>
      <c r="V1232" s="44"/>
      <c r="W1232" s="44"/>
      <c r="X1232" s="44"/>
      <c r="Y1232" s="44"/>
      <c r="Z1232" s="44"/>
      <c r="AA1232" s="44"/>
      <c r="AB1232" s="44"/>
      <c r="AC1232" s="44"/>
      <c r="AD1232" s="44"/>
      <c r="AP1232"/>
      <c r="AQ1232"/>
      <c r="AX1232"/>
    </row>
    <row r="1233" spans="18:50">
      <c r="R1233" s="409"/>
      <c r="S1233" s="44"/>
      <c r="T1233" s="44"/>
      <c r="U1233" s="44"/>
      <c r="V1233" s="44"/>
      <c r="W1233" s="44"/>
      <c r="X1233" s="44"/>
      <c r="Y1233" s="44"/>
      <c r="Z1233" s="44"/>
      <c r="AA1233" s="44"/>
      <c r="AB1233" s="44"/>
      <c r="AC1233" s="44"/>
      <c r="AD1233" s="44"/>
      <c r="AP1233"/>
      <c r="AQ1233"/>
      <c r="AX1233"/>
    </row>
    <row r="1234" spans="18:50">
      <c r="R1234" s="409"/>
      <c r="S1234" s="44"/>
      <c r="T1234" s="44"/>
      <c r="U1234" s="44"/>
      <c r="V1234" s="44"/>
      <c r="W1234" s="44"/>
      <c r="X1234" s="44"/>
      <c r="Y1234" s="44"/>
      <c r="Z1234" s="44"/>
      <c r="AA1234" s="44"/>
      <c r="AB1234" s="44"/>
      <c r="AC1234" s="44"/>
      <c r="AD1234" s="44"/>
      <c r="AP1234"/>
      <c r="AQ1234"/>
      <c r="AX1234"/>
    </row>
    <row r="1235" spans="18:50">
      <c r="R1235" s="409"/>
      <c r="S1235" s="44"/>
      <c r="T1235" s="44"/>
      <c r="U1235" s="44"/>
      <c r="V1235" s="44"/>
      <c r="W1235" s="44"/>
      <c r="X1235" s="44"/>
      <c r="Y1235" s="44"/>
      <c r="Z1235" s="44"/>
      <c r="AA1235" s="44"/>
      <c r="AB1235" s="44"/>
      <c r="AC1235" s="44"/>
      <c r="AD1235" s="44"/>
      <c r="AP1235"/>
      <c r="AQ1235"/>
      <c r="AX1235"/>
    </row>
    <row r="1236" spans="18:50">
      <c r="R1236" s="409"/>
      <c r="S1236" s="44"/>
      <c r="T1236" s="44"/>
      <c r="U1236" s="44"/>
      <c r="V1236" s="44"/>
      <c r="W1236" s="44"/>
      <c r="X1236" s="44"/>
      <c r="Y1236" s="44"/>
      <c r="Z1236" s="44"/>
      <c r="AA1236" s="44"/>
      <c r="AB1236" s="44"/>
      <c r="AC1236" s="44"/>
      <c r="AD1236" s="44"/>
      <c r="AP1236"/>
      <c r="AQ1236"/>
      <c r="AX1236"/>
    </row>
    <row r="1237" spans="18:50">
      <c r="R1237" s="409"/>
      <c r="S1237" s="44"/>
      <c r="T1237" s="44"/>
      <c r="U1237" s="44"/>
      <c r="V1237" s="44"/>
      <c r="W1237" s="44"/>
      <c r="X1237" s="44"/>
      <c r="Y1237" s="44"/>
      <c r="Z1237" s="44"/>
      <c r="AA1237" s="44"/>
      <c r="AB1237" s="44"/>
      <c r="AC1237" s="44"/>
      <c r="AD1237" s="44"/>
      <c r="AP1237"/>
      <c r="AQ1237"/>
      <c r="AX1237"/>
    </row>
    <row r="1238" spans="18:50">
      <c r="R1238" s="409"/>
      <c r="S1238" s="44"/>
      <c r="T1238" s="44"/>
      <c r="U1238" s="44"/>
      <c r="V1238" s="44"/>
      <c r="W1238" s="44"/>
      <c r="X1238" s="44"/>
      <c r="Y1238" s="44"/>
      <c r="Z1238" s="44"/>
      <c r="AA1238" s="44"/>
      <c r="AB1238" s="44"/>
      <c r="AC1238" s="44"/>
      <c r="AD1238" s="44"/>
      <c r="AP1238"/>
      <c r="AQ1238"/>
      <c r="AX1238"/>
    </row>
    <row r="1239" spans="18:50">
      <c r="R1239" s="409"/>
      <c r="S1239" s="44"/>
      <c r="T1239" s="44"/>
      <c r="U1239" s="44"/>
      <c r="V1239" s="44"/>
      <c r="W1239" s="44"/>
      <c r="X1239" s="44"/>
      <c r="Y1239" s="44"/>
      <c r="Z1239" s="44"/>
      <c r="AA1239" s="44"/>
      <c r="AB1239" s="44"/>
      <c r="AC1239" s="44"/>
      <c r="AD1239" s="44"/>
      <c r="AP1239"/>
      <c r="AQ1239"/>
      <c r="AX1239"/>
    </row>
    <row r="1240" spans="18:50">
      <c r="R1240" s="409"/>
      <c r="S1240" s="44"/>
      <c r="T1240" s="44"/>
      <c r="U1240" s="44"/>
      <c r="V1240" s="44"/>
      <c r="W1240" s="44"/>
      <c r="X1240" s="44"/>
      <c r="Y1240" s="44"/>
      <c r="Z1240" s="44"/>
      <c r="AA1240" s="44"/>
      <c r="AB1240" s="44"/>
      <c r="AC1240" s="44"/>
      <c r="AD1240" s="44"/>
      <c r="AP1240"/>
      <c r="AQ1240"/>
      <c r="AX1240"/>
    </row>
    <row r="1241" spans="18:50">
      <c r="R1241" s="409"/>
      <c r="S1241" s="44"/>
      <c r="T1241" s="44"/>
      <c r="U1241" s="44"/>
      <c r="V1241" s="44"/>
      <c r="W1241" s="44"/>
      <c r="X1241" s="44"/>
      <c r="Y1241" s="44"/>
      <c r="Z1241" s="44"/>
      <c r="AA1241" s="44"/>
      <c r="AB1241" s="44"/>
      <c r="AC1241" s="44"/>
      <c r="AD1241" s="44"/>
      <c r="AP1241"/>
      <c r="AQ1241"/>
      <c r="AX1241"/>
    </row>
    <row r="1242" spans="18:50">
      <c r="R1242" s="409"/>
      <c r="S1242" s="44"/>
      <c r="T1242" s="44"/>
      <c r="U1242" s="44"/>
      <c r="V1242" s="44"/>
      <c r="W1242" s="44"/>
      <c r="X1242" s="44"/>
      <c r="Y1242" s="44"/>
      <c r="Z1242" s="44"/>
      <c r="AA1242" s="44"/>
      <c r="AB1242" s="44"/>
      <c r="AC1242" s="44"/>
      <c r="AD1242" s="44"/>
      <c r="AP1242"/>
      <c r="AQ1242"/>
      <c r="AX1242"/>
    </row>
    <row r="1243" spans="18:50">
      <c r="R1243" s="409"/>
      <c r="S1243" s="44"/>
      <c r="T1243" s="44"/>
      <c r="U1243" s="44"/>
      <c r="V1243" s="44"/>
      <c r="W1243" s="44"/>
      <c r="X1243" s="44"/>
      <c r="Y1243" s="44"/>
      <c r="Z1243" s="44"/>
      <c r="AA1243" s="44"/>
      <c r="AB1243" s="44"/>
      <c r="AC1243" s="44"/>
      <c r="AD1243" s="44"/>
      <c r="AP1243"/>
      <c r="AQ1243"/>
      <c r="AX1243"/>
    </row>
    <row r="1244" spans="18:50">
      <c r="R1244" s="409"/>
      <c r="S1244" s="44"/>
      <c r="T1244" s="44"/>
      <c r="U1244" s="44"/>
      <c r="V1244" s="44"/>
      <c r="W1244" s="44"/>
      <c r="X1244" s="44"/>
      <c r="Y1244" s="44"/>
      <c r="Z1244" s="44"/>
      <c r="AA1244" s="44"/>
      <c r="AB1244" s="44"/>
      <c r="AC1244" s="44"/>
      <c r="AD1244" s="44"/>
      <c r="AP1244"/>
      <c r="AQ1244"/>
      <c r="AX1244"/>
    </row>
    <row r="1245" spans="18:50">
      <c r="R1245" s="409"/>
      <c r="S1245" s="44"/>
      <c r="T1245" s="44"/>
      <c r="U1245" s="44"/>
      <c r="V1245" s="44"/>
      <c r="W1245" s="44"/>
      <c r="X1245" s="44"/>
      <c r="Y1245" s="44"/>
      <c r="Z1245" s="44"/>
      <c r="AA1245" s="44"/>
      <c r="AB1245" s="44"/>
      <c r="AC1245" s="44"/>
      <c r="AD1245" s="44"/>
      <c r="AP1245"/>
      <c r="AQ1245"/>
      <c r="AX1245"/>
    </row>
    <row r="1246" spans="18:50">
      <c r="R1246" s="409"/>
      <c r="S1246" s="44"/>
      <c r="T1246" s="44"/>
      <c r="U1246" s="44"/>
      <c r="V1246" s="44"/>
      <c r="W1246" s="44"/>
      <c r="X1246" s="44"/>
      <c r="Y1246" s="44"/>
      <c r="Z1246" s="44"/>
      <c r="AA1246" s="44"/>
      <c r="AB1246" s="44"/>
      <c r="AC1246" s="44"/>
      <c r="AD1246" s="44"/>
      <c r="AP1246"/>
      <c r="AQ1246"/>
      <c r="AX1246"/>
    </row>
    <row r="1247" spans="18:50">
      <c r="R1247" s="409"/>
      <c r="S1247" s="44"/>
      <c r="T1247" s="44"/>
      <c r="U1247" s="44"/>
      <c r="V1247" s="44"/>
      <c r="W1247" s="44"/>
      <c r="X1247" s="44"/>
      <c r="Y1247" s="44"/>
      <c r="Z1247" s="44"/>
      <c r="AA1247" s="44"/>
      <c r="AB1247" s="44"/>
      <c r="AC1247" s="44"/>
      <c r="AD1247" s="44"/>
      <c r="AP1247"/>
      <c r="AQ1247"/>
      <c r="AX1247"/>
    </row>
    <row r="1248" spans="18:50">
      <c r="R1248" s="409"/>
      <c r="S1248" s="44"/>
      <c r="T1248" s="44"/>
      <c r="U1248" s="44"/>
      <c r="V1248" s="44"/>
      <c r="W1248" s="44"/>
      <c r="X1248" s="44"/>
      <c r="Y1248" s="44"/>
      <c r="Z1248" s="44"/>
      <c r="AA1248" s="44"/>
      <c r="AB1248" s="44"/>
      <c r="AC1248" s="44"/>
      <c r="AD1248" s="44"/>
      <c r="AP1248"/>
      <c r="AQ1248"/>
      <c r="AX1248"/>
    </row>
    <row r="1249" spans="18:50">
      <c r="R1249" s="409"/>
      <c r="S1249" s="44"/>
      <c r="T1249" s="44"/>
      <c r="U1249" s="44"/>
      <c r="V1249" s="44"/>
      <c r="W1249" s="44"/>
      <c r="X1249" s="44"/>
      <c r="Y1249" s="44"/>
      <c r="Z1249" s="44"/>
      <c r="AA1249" s="44"/>
      <c r="AB1249" s="44"/>
      <c r="AC1249" s="44"/>
      <c r="AD1249" s="44"/>
      <c r="AP1249"/>
      <c r="AQ1249"/>
      <c r="AX1249"/>
    </row>
    <row r="1250" spans="18:50">
      <c r="R1250" s="409"/>
      <c r="S1250" s="44"/>
      <c r="T1250" s="44"/>
      <c r="U1250" s="44"/>
      <c r="V1250" s="44"/>
      <c r="W1250" s="44"/>
      <c r="X1250" s="44"/>
      <c r="Y1250" s="44"/>
      <c r="Z1250" s="44"/>
      <c r="AA1250" s="44"/>
      <c r="AB1250" s="44"/>
      <c r="AC1250" s="44"/>
      <c r="AD1250" s="44"/>
      <c r="AP1250"/>
      <c r="AQ1250"/>
      <c r="AX1250"/>
    </row>
    <row r="1251" spans="18:50">
      <c r="R1251" s="409"/>
      <c r="S1251" s="44"/>
      <c r="T1251" s="44"/>
      <c r="U1251" s="44"/>
      <c r="V1251" s="44"/>
      <c r="W1251" s="44"/>
      <c r="X1251" s="44"/>
      <c r="Y1251" s="44"/>
      <c r="Z1251" s="44"/>
      <c r="AA1251" s="44"/>
      <c r="AB1251" s="44"/>
      <c r="AC1251" s="44"/>
      <c r="AD1251" s="44"/>
      <c r="AP1251"/>
      <c r="AQ1251"/>
      <c r="AX1251"/>
    </row>
    <row r="1252" spans="18:50">
      <c r="R1252" s="409"/>
      <c r="S1252" s="44"/>
      <c r="T1252" s="44"/>
      <c r="U1252" s="44"/>
      <c r="V1252" s="44"/>
      <c r="W1252" s="44"/>
      <c r="X1252" s="44"/>
      <c r="Y1252" s="44"/>
      <c r="Z1252" s="44"/>
      <c r="AA1252" s="44"/>
      <c r="AB1252" s="44"/>
      <c r="AC1252" s="44"/>
      <c r="AD1252" s="44"/>
      <c r="AP1252"/>
      <c r="AQ1252"/>
      <c r="AX1252"/>
    </row>
    <row r="1253" spans="18:50">
      <c r="R1253" s="409"/>
      <c r="S1253" s="44"/>
      <c r="T1253" s="44"/>
      <c r="U1253" s="44"/>
      <c r="V1253" s="44"/>
      <c r="W1253" s="44"/>
      <c r="X1253" s="44"/>
      <c r="Y1253" s="44"/>
      <c r="Z1253" s="44"/>
      <c r="AA1253" s="44"/>
      <c r="AB1253" s="44"/>
      <c r="AC1253" s="44"/>
      <c r="AD1253" s="44"/>
      <c r="AP1253"/>
      <c r="AQ1253"/>
      <c r="AX1253"/>
    </row>
    <row r="1254" spans="18:50">
      <c r="R1254" s="409"/>
      <c r="S1254" s="44"/>
      <c r="T1254" s="44"/>
      <c r="U1254" s="44"/>
      <c r="V1254" s="44"/>
      <c r="W1254" s="44"/>
      <c r="X1254" s="44"/>
      <c r="Y1254" s="44"/>
      <c r="Z1254" s="44"/>
      <c r="AA1254" s="44"/>
      <c r="AB1254" s="44"/>
      <c r="AC1254" s="44"/>
      <c r="AD1254" s="44"/>
      <c r="AP1254"/>
      <c r="AQ1254"/>
      <c r="AX1254"/>
    </row>
    <row r="1255" spans="18:50">
      <c r="R1255" s="409"/>
      <c r="S1255" s="44"/>
      <c r="T1255" s="44"/>
      <c r="U1255" s="44"/>
      <c r="V1255" s="44"/>
      <c r="W1255" s="44"/>
      <c r="X1255" s="44"/>
      <c r="Y1255" s="44"/>
      <c r="Z1255" s="44"/>
      <c r="AA1255" s="44"/>
      <c r="AB1255" s="44"/>
      <c r="AC1255" s="44"/>
      <c r="AD1255" s="44"/>
      <c r="AP1255"/>
      <c r="AQ1255"/>
      <c r="AX1255"/>
    </row>
    <row r="1256" spans="18:50">
      <c r="R1256" s="409"/>
      <c r="S1256" s="44"/>
      <c r="T1256" s="44"/>
      <c r="U1256" s="44"/>
      <c r="V1256" s="44"/>
      <c r="W1256" s="44"/>
      <c r="X1256" s="44"/>
      <c r="Y1256" s="44"/>
      <c r="Z1256" s="44"/>
      <c r="AA1256" s="44"/>
      <c r="AB1256" s="44"/>
      <c r="AC1256" s="44"/>
      <c r="AD1256" s="44"/>
      <c r="AP1256"/>
      <c r="AQ1256"/>
      <c r="AX1256"/>
    </row>
    <row r="1257" spans="18:50">
      <c r="R1257" s="409"/>
      <c r="S1257" s="44"/>
      <c r="T1257" s="44"/>
      <c r="U1257" s="44"/>
      <c r="V1257" s="44"/>
      <c r="W1257" s="44"/>
      <c r="X1257" s="44"/>
      <c r="Y1257" s="44"/>
      <c r="Z1257" s="44"/>
      <c r="AA1257" s="44"/>
      <c r="AB1257" s="44"/>
      <c r="AC1257" s="44"/>
      <c r="AD1257" s="44"/>
      <c r="AP1257"/>
      <c r="AQ1257"/>
      <c r="AX1257"/>
    </row>
    <row r="1258" spans="18:50">
      <c r="R1258" s="409"/>
      <c r="S1258" s="44"/>
      <c r="T1258" s="44"/>
      <c r="U1258" s="44"/>
      <c r="V1258" s="44"/>
      <c r="W1258" s="44"/>
      <c r="X1258" s="44"/>
      <c r="Y1258" s="44"/>
      <c r="Z1258" s="44"/>
      <c r="AA1258" s="44"/>
      <c r="AB1258" s="44"/>
      <c r="AC1258" s="44"/>
      <c r="AD1258" s="44"/>
      <c r="AP1258"/>
      <c r="AQ1258"/>
      <c r="AX1258"/>
    </row>
    <row r="1259" spans="18:50">
      <c r="R1259" s="409"/>
      <c r="S1259" s="44"/>
      <c r="T1259" s="44"/>
      <c r="U1259" s="44"/>
      <c r="V1259" s="44"/>
      <c r="W1259" s="44"/>
      <c r="X1259" s="44"/>
      <c r="Y1259" s="44"/>
      <c r="Z1259" s="44"/>
      <c r="AA1259" s="44"/>
      <c r="AB1259" s="44"/>
      <c r="AC1259" s="44"/>
      <c r="AD1259" s="44"/>
      <c r="AP1259"/>
      <c r="AQ1259"/>
      <c r="AX1259"/>
    </row>
    <row r="1260" spans="18:50">
      <c r="R1260" s="409"/>
      <c r="S1260" s="44"/>
      <c r="T1260" s="44"/>
      <c r="U1260" s="44"/>
      <c r="V1260" s="44"/>
      <c r="W1260" s="44"/>
      <c r="X1260" s="44"/>
      <c r="Y1260" s="44"/>
      <c r="Z1260" s="44"/>
      <c r="AA1260" s="44"/>
      <c r="AB1260" s="44"/>
      <c r="AC1260" s="44"/>
      <c r="AD1260" s="44"/>
      <c r="AP1260"/>
      <c r="AQ1260"/>
      <c r="AX1260"/>
    </row>
    <row r="1261" spans="18:50">
      <c r="R1261" s="409"/>
      <c r="S1261" s="44"/>
      <c r="T1261" s="44"/>
      <c r="U1261" s="44"/>
      <c r="V1261" s="44"/>
      <c r="W1261" s="44"/>
      <c r="X1261" s="44"/>
      <c r="Y1261" s="44"/>
      <c r="Z1261" s="44"/>
      <c r="AA1261" s="44"/>
      <c r="AB1261" s="44"/>
      <c r="AC1261" s="44"/>
      <c r="AD1261" s="44"/>
      <c r="AP1261"/>
      <c r="AQ1261"/>
      <c r="AX1261"/>
    </row>
    <row r="1262" spans="18:50">
      <c r="R1262" s="409"/>
      <c r="S1262" s="44"/>
      <c r="T1262" s="44"/>
      <c r="U1262" s="44"/>
      <c r="V1262" s="44"/>
      <c r="W1262" s="44"/>
      <c r="X1262" s="44"/>
      <c r="Y1262" s="44"/>
      <c r="Z1262" s="44"/>
      <c r="AA1262" s="44"/>
      <c r="AB1262" s="44"/>
      <c r="AC1262" s="44"/>
      <c r="AD1262" s="44"/>
      <c r="AP1262"/>
      <c r="AQ1262"/>
      <c r="AX1262"/>
    </row>
    <row r="1263" spans="18:50">
      <c r="R1263" s="409"/>
      <c r="S1263" s="44"/>
      <c r="T1263" s="44"/>
      <c r="U1263" s="44"/>
      <c r="V1263" s="44"/>
      <c r="W1263" s="44"/>
      <c r="X1263" s="44"/>
      <c r="Y1263" s="44"/>
      <c r="Z1263" s="44"/>
      <c r="AA1263" s="44"/>
      <c r="AB1263" s="44"/>
      <c r="AC1263" s="44"/>
      <c r="AD1263" s="44"/>
      <c r="AP1263"/>
      <c r="AQ1263"/>
      <c r="AX1263"/>
    </row>
    <row r="1264" spans="18:50">
      <c r="R1264" s="409"/>
      <c r="S1264" s="44"/>
      <c r="T1264" s="44"/>
      <c r="U1264" s="44"/>
      <c r="V1264" s="44"/>
      <c r="W1264" s="44"/>
      <c r="X1264" s="44"/>
      <c r="Y1264" s="44"/>
      <c r="Z1264" s="44"/>
      <c r="AA1264" s="44"/>
      <c r="AB1264" s="44"/>
      <c r="AC1264" s="44"/>
      <c r="AD1264" s="44"/>
      <c r="AP1264"/>
      <c r="AQ1264"/>
      <c r="AX1264"/>
    </row>
    <row r="1265" spans="18:50">
      <c r="R1265" s="409"/>
      <c r="S1265" s="44"/>
      <c r="T1265" s="44"/>
      <c r="U1265" s="44"/>
      <c r="V1265" s="44"/>
      <c r="W1265" s="44"/>
      <c r="X1265" s="44"/>
      <c r="Y1265" s="44"/>
      <c r="Z1265" s="44"/>
      <c r="AA1265" s="44"/>
      <c r="AB1265" s="44"/>
      <c r="AC1265" s="44"/>
      <c r="AD1265" s="44"/>
      <c r="AP1265"/>
      <c r="AQ1265"/>
      <c r="AX1265"/>
    </row>
    <row r="1266" spans="18:50">
      <c r="R1266" s="409"/>
      <c r="S1266" s="44"/>
      <c r="T1266" s="44"/>
      <c r="U1266" s="44"/>
      <c r="V1266" s="44"/>
      <c r="W1266" s="44"/>
      <c r="X1266" s="44"/>
      <c r="Y1266" s="44"/>
      <c r="Z1266" s="44"/>
      <c r="AA1266" s="44"/>
      <c r="AB1266" s="44"/>
      <c r="AC1266" s="44"/>
      <c r="AD1266" s="44"/>
      <c r="AP1266"/>
      <c r="AQ1266"/>
      <c r="AX1266"/>
    </row>
    <row r="1267" spans="18:50">
      <c r="R1267" s="409"/>
      <c r="S1267" s="44"/>
      <c r="T1267" s="44"/>
      <c r="U1267" s="44"/>
      <c r="V1267" s="44"/>
      <c r="W1267" s="44"/>
      <c r="X1267" s="44"/>
      <c r="Y1267" s="44"/>
      <c r="Z1267" s="44"/>
      <c r="AA1267" s="44"/>
      <c r="AB1267" s="44"/>
      <c r="AC1267" s="44"/>
      <c r="AD1267" s="44"/>
      <c r="AP1267"/>
      <c r="AQ1267"/>
      <c r="AX1267"/>
    </row>
    <row r="1268" spans="18:50">
      <c r="R1268" s="409"/>
      <c r="S1268" s="44"/>
      <c r="T1268" s="44"/>
      <c r="U1268" s="44"/>
      <c r="V1268" s="44"/>
      <c r="W1268" s="44"/>
      <c r="X1268" s="44"/>
      <c r="Y1268" s="44"/>
      <c r="Z1268" s="44"/>
      <c r="AA1268" s="44"/>
      <c r="AB1268" s="44"/>
      <c r="AC1268" s="44"/>
      <c r="AD1268" s="44"/>
      <c r="AP1268"/>
      <c r="AQ1268"/>
      <c r="AX1268"/>
    </row>
    <row r="1269" spans="18:50">
      <c r="R1269" s="409"/>
      <c r="S1269" s="44"/>
      <c r="T1269" s="44"/>
      <c r="U1269" s="44"/>
      <c r="V1269" s="44"/>
      <c r="W1269" s="44"/>
      <c r="X1269" s="44"/>
      <c r="Y1269" s="44"/>
      <c r="Z1269" s="44"/>
      <c r="AA1269" s="44"/>
      <c r="AB1269" s="44"/>
      <c r="AC1269" s="44"/>
      <c r="AD1269" s="44"/>
      <c r="AP1269"/>
      <c r="AQ1269"/>
      <c r="AX1269"/>
    </row>
    <row r="1270" spans="18:50">
      <c r="R1270" s="409"/>
      <c r="S1270" s="44"/>
      <c r="T1270" s="44"/>
      <c r="U1270" s="44"/>
      <c r="V1270" s="44"/>
      <c r="W1270" s="44"/>
      <c r="X1270" s="44"/>
      <c r="Y1270" s="44"/>
      <c r="Z1270" s="44"/>
      <c r="AA1270" s="44"/>
      <c r="AB1270" s="44"/>
      <c r="AC1270" s="44"/>
      <c r="AD1270" s="44"/>
      <c r="AP1270"/>
      <c r="AQ1270"/>
      <c r="AX1270"/>
    </row>
    <row r="1271" spans="18:50">
      <c r="R1271" s="409"/>
      <c r="S1271" s="44"/>
      <c r="T1271" s="44"/>
      <c r="U1271" s="44"/>
      <c r="V1271" s="44"/>
      <c r="W1271" s="44"/>
      <c r="X1271" s="44"/>
      <c r="Y1271" s="44"/>
      <c r="Z1271" s="44"/>
      <c r="AA1271" s="44"/>
      <c r="AB1271" s="44"/>
      <c r="AC1271" s="44"/>
      <c r="AD1271" s="44"/>
      <c r="AP1271"/>
      <c r="AQ1271"/>
      <c r="AX1271"/>
    </row>
    <row r="1272" spans="18:50">
      <c r="R1272" s="409"/>
      <c r="S1272" s="44"/>
      <c r="T1272" s="44"/>
      <c r="U1272" s="44"/>
      <c r="V1272" s="44"/>
      <c r="W1272" s="44"/>
      <c r="X1272" s="44"/>
      <c r="Y1272" s="44"/>
      <c r="Z1272" s="44"/>
      <c r="AA1272" s="44"/>
      <c r="AB1272" s="44"/>
      <c r="AC1272" s="44"/>
      <c r="AD1272" s="44"/>
      <c r="AP1272"/>
      <c r="AQ1272"/>
      <c r="AX1272"/>
    </row>
    <row r="1273" spans="18:50">
      <c r="R1273" s="409"/>
      <c r="S1273" s="44"/>
      <c r="T1273" s="44"/>
      <c r="U1273" s="44"/>
      <c r="V1273" s="44"/>
      <c r="W1273" s="44"/>
      <c r="X1273" s="44"/>
      <c r="Y1273" s="44"/>
      <c r="Z1273" s="44"/>
      <c r="AA1273" s="44"/>
      <c r="AB1273" s="44"/>
      <c r="AC1273" s="44"/>
      <c r="AD1273" s="44"/>
      <c r="AP1273"/>
      <c r="AQ1273"/>
      <c r="AX1273"/>
    </row>
    <row r="1274" spans="18:50">
      <c r="R1274" s="409"/>
      <c r="S1274" s="44"/>
      <c r="T1274" s="44"/>
      <c r="U1274" s="44"/>
      <c r="V1274" s="44"/>
      <c r="W1274" s="44"/>
      <c r="X1274" s="44"/>
      <c r="Y1274" s="44"/>
      <c r="Z1274" s="44"/>
      <c r="AA1274" s="44"/>
      <c r="AB1274" s="44"/>
      <c r="AC1274" s="44"/>
      <c r="AD1274" s="44"/>
      <c r="AP1274"/>
      <c r="AQ1274"/>
      <c r="AX1274"/>
    </row>
    <row r="1275" spans="18:50">
      <c r="R1275" s="409"/>
      <c r="S1275" s="44"/>
      <c r="T1275" s="44"/>
      <c r="U1275" s="44"/>
      <c r="V1275" s="44"/>
      <c r="W1275" s="44"/>
      <c r="X1275" s="44"/>
      <c r="Y1275" s="44"/>
      <c r="Z1275" s="44"/>
      <c r="AA1275" s="44"/>
      <c r="AB1275" s="44"/>
      <c r="AC1275" s="44"/>
      <c r="AD1275" s="44"/>
      <c r="AP1275"/>
      <c r="AQ1275"/>
      <c r="AX1275"/>
    </row>
    <row r="1276" spans="18:50">
      <c r="R1276" s="409"/>
      <c r="S1276" s="44"/>
      <c r="T1276" s="44"/>
      <c r="U1276" s="44"/>
      <c r="V1276" s="44"/>
      <c r="W1276" s="44"/>
      <c r="X1276" s="44"/>
      <c r="Y1276" s="44"/>
      <c r="Z1276" s="44"/>
      <c r="AA1276" s="44"/>
      <c r="AB1276" s="44"/>
      <c r="AC1276" s="44"/>
      <c r="AD1276" s="44"/>
      <c r="AP1276"/>
      <c r="AQ1276"/>
      <c r="AX1276"/>
    </row>
    <row r="1277" spans="18:50">
      <c r="R1277" s="409"/>
      <c r="S1277" s="44"/>
      <c r="T1277" s="44"/>
      <c r="U1277" s="44"/>
      <c r="V1277" s="44"/>
      <c r="W1277" s="44"/>
      <c r="X1277" s="44"/>
      <c r="Y1277" s="44"/>
      <c r="Z1277" s="44"/>
      <c r="AA1277" s="44"/>
      <c r="AB1277" s="44"/>
      <c r="AC1277" s="44"/>
      <c r="AD1277" s="44"/>
      <c r="AP1277"/>
      <c r="AQ1277"/>
      <c r="AX1277"/>
    </row>
    <row r="1278" spans="18:50">
      <c r="R1278" s="409"/>
      <c r="S1278" s="44"/>
      <c r="T1278" s="44"/>
      <c r="U1278" s="44"/>
      <c r="V1278" s="44"/>
      <c r="W1278" s="44"/>
      <c r="X1278" s="44"/>
      <c r="Y1278" s="44"/>
      <c r="Z1278" s="44"/>
      <c r="AA1278" s="44"/>
      <c r="AB1278" s="44"/>
      <c r="AC1278" s="44"/>
      <c r="AD1278" s="44"/>
      <c r="AP1278"/>
      <c r="AQ1278"/>
      <c r="AX1278"/>
    </row>
    <row r="1279" spans="18:50">
      <c r="R1279" s="409"/>
      <c r="S1279" s="44"/>
      <c r="T1279" s="44"/>
      <c r="U1279" s="44"/>
      <c r="V1279" s="44"/>
      <c r="W1279" s="44"/>
      <c r="X1279" s="44"/>
      <c r="Y1279" s="44"/>
      <c r="Z1279" s="44"/>
      <c r="AA1279" s="44"/>
      <c r="AB1279" s="44"/>
      <c r="AC1279" s="44"/>
      <c r="AD1279" s="44"/>
      <c r="AP1279"/>
      <c r="AQ1279"/>
      <c r="AX1279"/>
    </row>
    <row r="1280" spans="18:50">
      <c r="R1280" s="409"/>
      <c r="S1280" s="44"/>
      <c r="T1280" s="44"/>
      <c r="U1280" s="44"/>
      <c r="V1280" s="44"/>
      <c r="W1280" s="44"/>
      <c r="X1280" s="44"/>
      <c r="Y1280" s="44"/>
      <c r="Z1280" s="44"/>
      <c r="AA1280" s="44"/>
      <c r="AB1280" s="44"/>
      <c r="AC1280" s="44"/>
      <c r="AD1280" s="44"/>
      <c r="AP1280"/>
      <c r="AQ1280"/>
      <c r="AX1280"/>
    </row>
    <row r="1281" spans="18:50">
      <c r="R1281" s="409"/>
      <c r="S1281" s="44"/>
      <c r="T1281" s="44"/>
      <c r="U1281" s="44"/>
      <c r="V1281" s="44"/>
      <c r="W1281" s="44"/>
      <c r="X1281" s="44"/>
      <c r="Y1281" s="44"/>
      <c r="Z1281" s="44"/>
      <c r="AA1281" s="44"/>
      <c r="AB1281" s="44"/>
      <c r="AC1281" s="44"/>
      <c r="AD1281" s="44"/>
      <c r="AP1281"/>
      <c r="AQ1281"/>
      <c r="AX1281"/>
    </row>
    <row r="1282" spans="18:50">
      <c r="R1282" s="409"/>
      <c r="S1282" s="44"/>
      <c r="T1282" s="44"/>
      <c r="U1282" s="44"/>
      <c r="V1282" s="44"/>
      <c r="W1282" s="44"/>
      <c r="X1282" s="44"/>
      <c r="Y1282" s="44"/>
      <c r="Z1282" s="44"/>
      <c r="AA1282" s="44"/>
      <c r="AB1282" s="44"/>
      <c r="AC1282" s="44"/>
      <c r="AD1282" s="44"/>
      <c r="AP1282"/>
      <c r="AQ1282"/>
      <c r="AX1282"/>
    </row>
    <row r="1283" spans="18:50">
      <c r="R1283" s="409"/>
      <c r="S1283" s="44"/>
      <c r="T1283" s="44"/>
      <c r="U1283" s="44"/>
      <c r="V1283" s="44"/>
      <c r="W1283" s="44"/>
      <c r="X1283" s="44"/>
      <c r="Y1283" s="44"/>
      <c r="Z1283" s="44"/>
      <c r="AA1283" s="44"/>
      <c r="AB1283" s="44"/>
      <c r="AC1283" s="44"/>
      <c r="AD1283" s="44"/>
      <c r="AP1283"/>
      <c r="AQ1283"/>
      <c r="AX1283"/>
    </row>
    <row r="1284" spans="18:50">
      <c r="R1284" s="409"/>
      <c r="S1284" s="44"/>
      <c r="T1284" s="44"/>
      <c r="U1284" s="44"/>
      <c r="V1284" s="44"/>
      <c r="W1284" s="44"/>
      <c r="X1284" s="44"/>
      <c r="Y1284" s="44"/>
      <c r="Z1284" s="44"/>
      <c r="AA1284" s="44"/>
      <c r="AB1284" s="44"/>
      <c r="AC1284" s="44"/>
      <c r="AD1284" s="44"/>
      <c r="AP1284"/>
      <c r="AQ1284"/>
      <c r="AX1284"/>
    </row>
    <row r="1285" spans="18:50">
      <c r="R1285" s="409"/>
      <c r="S1285" s="44"/>
      <c r="T1285" s="44"/>
      <c r="U1285" s="44"/>
      <c r="V1285" s="44"/>
      <c r="W1285" s="44"/>
      <c r="X1285" s="44"/>
      <c r="Y1285" s="44"/>
      <c r="Z1285" s="44"/>
      <c r="AA1285" s="44"/>
      <c r="AB1285" s="44"/>
      <c r="AC1285" s="44"/>
      <c r="AD1285" s="44"/>
      <c r="AP1285"/>
      <c r="AQ1285"/>
      <c r="AX1285"/>
    </row>
    <row r="1286" spans="18:50">
      <c r="R1286" s="409"/>
      <c r="S1286" s="44"/>
      <c r="T1286" s="44"/>
      <c r="U1286" s="44"/>
      <c r="V1286" s="44"/>
      <c r="W1286" s="44"/>
      <c r="X1286" s="44"/>
      <c r="Y1286" s="44"/>
      <c r="Z1286" s="44"/>
      <c r="AA1286" s="44"/>
      <c r="AB1286" s="44"/>
      <c r="AC1286" s="44"/>
      <c r="AD1286" s="44"/>
      <c r="AP1286"/>
      <c r="AQ1286"/>
      <c r="AX1286"/>
    </row>
    <row r="1287" spans="18:50">
      <c r="R1287" s="409"/>
      <c r="S1287" s="44"/>
      <c r="T1287" s="44"/>
      <c r="U1287" s="44"/>
      <c r="V1287" s="44"/>
      <c r="W1287" s="44"/>
      <c r="X1287" s="44"/>
      <c r="Y1287" s="44"/>
      <c r="Z1287" s="44"/>
      <c r="AA1287" s="44"/>
      <c r="AB1287" s="44"/>
      <c r="AC1287" s="44"/>
      <c r="AD1287" s="44"/>
      <c r="AP1287"/>
      <c r="AQ1287"/>
      <c r="AX1287"/>
    </row>
    <row r="1288" spans="18:50">
      <c r="R1288" s="409"/>
      <c r="S1288" s="44"/>
      <c r="T1288" s="44"/>
      <c r="U1288" s="44"/>
      <c r="V1288" s="44"/>
      <c r="W1288" s="44"/>
      <c r="X1288" s="44"/>
      <c r="Y1288" s="44"/>
      <c r="Z1288" s="44"/>
      <c r="AA1288" s="44"/>
      <c r="AB1288" s="44"/>
      <c r="AC1288" s="44"/>
      <c r="AD1288" s="44"/>
      <c r="AP1288"/>
      <c r="AQ1288"/>
      <c r="AX1288"/>
    </row>
    <row r="1289" spans="18:50">
      <c r="R1289" s="409"/>
      <c r="S1289" s="44"/>
      <c r="T1289" s="44"/>
      <c r="U1289" s="44"/>
      <c r="V1289" s="44"/>
      <c r="W1289" s="44"/>
      <c r="X1289" s="44"/>
      <c r="Y1289" s="44"/>
      <c r="Z1289" s="44"/>
      <c r="AA1289" s="44"/>
      <c r="AB1289" s="44"/>
      <c r="AC1289" s="44"/>
      <c r="AD1289" s="44"/>
      <c r="AP1289"/>
      <c r="AQ1289"/>
      <c r="AX1289"/>
    </row>
    <row r="1290" spans="18:50">
      <c r="R1290" s="409"/>
      <c r="S1290" s="44"/>
      <c r="T1290" s="44"/>
      <c r="U1290" s="44"/>
      <c r="V1290" s="44"/>
      <c r="W1290" s="44"/>
      <c r="X1290" s="44"/>
      <c r="Y1290" s="44"/>
      <c r="Z1290" s="44"/>
      <c r="AA1290" s="44"/>
      <c r="AB1290" s="44"/>
      <c r="AC1290" s="44"/>
      <c r="AD1290" s="44"/>
      <c r="AP1290"/>
      <c r="AQ1290"/>
      <c r="AX1290"/>
    </row>
    <row r="1291" spans="18:50">
      <c r="R1291" s="409"/>
      <c r="S1291" s="44"/>
      <c r="T1291" s="44"/>
      <c r="U1291" s="44"/>
      <c r="V1291" s="44"/>
      <c r="W1291" s="44"/>
      <c r="X1291" s="44"/>
      <c r="Y1291" s="44"/>
      <c r="Z1291" s="44"/>
      <c r="AA1291" s="44"/>
      <c r="AB1291" s="44"/>
      <c r="AC1291" s="44"/>
      <c r="AD1291" s="44"/>
      <c r="AP1291"/>
      <c r="AQ1291"/>
      <c r="AX1291"/>
    </row>
    <row r="1292" spans="18:50">
      <c r="R1292" s="409"/>
      <c r="S1292" s="44"/>
      <c r="T1292" s="44"/>
      <c r="U1292" s="44"/>
      <c r="V1292" s="44"/>
      <c r="W1292" s="44"/>
      <c r="X1292" s="44"/>
      <c r="Y1292" s="44"/>
      <c r="Z1292" s="44"/>
      <c r="AA1292" s="44"/>
      <c r="AB1292" s="44"/>
      <c r="AC1292" s="44"/>
      <c r="AD1292" s="44"/>
      <c r="AP1292"/>
      <c r="AQ1292"/>
      <c r="AX1292"/>
    </row>
    <row r="1293" spans="18:50">
      <c r="R1293" s="409"/>
      <c r="S1293" s="44"/>
      <c r="T1293" s="44"/>
      <c r="U1293" s="44"/>
      <c r="V1293" s="44"/>
      <c r="W1293" s="44"/>
      <c r="X1293" s="44"/>
      <c r="Y1293" s="44"/>
      <c r="Z1293" s="44"/>
      <c r="AA1293" s="44"/>
      <c r="AB1293" s="44"/>
      <c r="AC1293" s="44"/>
      <c r="AD1293" s="44"/>
      <c r="AP1293"/>
      <c r="AQ1293"/>
      <c r="AX1293"/>
    </row>
    <row r="1294" spans="18:50">
      <c r="R1294" s="409"/>
      <c r="S1294" s="44"/>
      <c r="T1294" s="44"/>
      <c r="U1294" s="44"/>
      <c r="V1294" s="44"/>
      <c r="W1294" s="44"/>
      <c r="X1294" s="44"/>
      <c r="Y1294" s="44"/>
      <c r="Z1294" s="44"/>
      <c r="AA1294" s="44"/>
      <c r="AB1294" s="44"/>
      <c r="AC1294" s="44"/>
      <c r="AD1294" s="44"/>
      <c r="AP1294"/>
      <c r="AQ1294"/>
      <c r="AX1294"/>
    </row>
    <row r="1295" spans="18:50">
      <c r="R1295" s="409"/>
      <c r="S1295" s="44"/>
      <c r="T1295" s="44"/>
      <c r="U1295" s="44"/>
      <c r="V1295" s="44"/>
      <c r="W1295" s="44"/>
      <c r="X1295" s="44"/>
      <c r="Y1295" s="44"/>
      <c r="Z1295" s="44"/>
      <c r="AA1295" s="44"/>
      <c r="AB1295" s="44"/>
      <c r="AC1295" s="44"/>
      <c r="AD1295" s="44"/>
      <c r="AP1295"/>
      <c r="AQ1295"/>
      <c r="AX1295"/>
    </row>
    <row r="1296" spans="18:50">
      <c r="R1296" s="409"/>
      <c r="S1296" s="44"/>
      <c r="T1296" s="44"/>
      <c r="U1296" s="44"/>
      <c r="V1296" s="44"/>
      <c r="W1296" s="44"/>
      <c r="X1296" s="44"/>
      <c r="Y1296" s="44"/>
      <c r="Z1296" s="44"/>
      <c r="AA1296" s="44"/>
      <c r="AB1296" s="44"/>
      <c r="AC1296" s="44"/>
      <c r="AD1296" s="44"/>
      <c r="AP1296"/>
      <c r="AQ1296"/>
      <c r="AX1296"/>
    </row>
    <row r="1297" spans="18:50">
      <c r="R1297" s="409"/>
      <c r="S1297" s="44"/>
      <c r="T1297" s="44"/>
      <c r="U1297" s="44"/>
      <c r="V1297" s="44"/>
      <c r="W1297" s="44"/>
      <c r="X1297" s="44"/>
      <c r="Y1297" s="44"/>
      <c r="Z1297" s="44"/>
      <c r="AA1297" s="44"/>
      <c r="AB1297" s="44"/>
      <c r="AC1297" s="44"/>
      <c r="AD1297" s="44"/>
      <c r="AP1297"/>
      <c r="AQ1297"/>
      <c r="AX1297"/>
    </row>
    <row r="1298" spans="18:50">
      <c r="R1298" s="409"/>
      <c r="S1298" s="44"/>
      <c r="T1298" s="44"/>
      <c r="U1298" s="44"/>
      <c r="V1298" s="44"/>
      <c r="W1298" s="44"/>
      <c r="X1298" s="44"/>
      <c r="Y1298" s="44"/>
      <c r="Z1298" s="44"/>
      <c r="AA1298" s="44"/>
      <c r="AB1298" s="44"/>
      <c r="AC1298" s="44"/>
      <c r="AD1298" s="44"/>
      <c r="AP1298"/>
      <c r="AQ1298"/>
      <c r="AX1298"/>
    </row>
    <row r="1299" spans="18:50">
      <c r="R1299" s="409"/>
      <c r="S1299" s="44"/>
      <c r="T1299" s="44"/>
      <c r="U1299" s="44"/>
      <c r="V1299" s="44"/>
      <c r="W1299" s="44"/>
      <c r="X1299" s="44"/>
      <c r="Y1299" s="44"/>
      <c r="Z1299" s="44"/>
      <c r="AA1299" s="44"/>
      <c r="AB1299" s="44"/>
      <c r="AC1299" s="44"/>
      <c r="AD1299" s="44"/>
      <c r="AP1299"/>
      <c r="AQ1299"/>
      <c r="AX1299"/>
    </row>
    <row r="1300" spans="18:50">
      <c r="R1300" s="409"/>
      <c r="S1300" s="44"/>
      <c r="T1300" s="44"/>
      <c r="U1300" s="44"/>
      <c r="V1300" s="44"/>
      <c r="W1300" s="44"/>
      <c r="X1300" s="44"/>
      <c r="Y1300" s="44"/>
      <c r="Z1300" s="44"/>
      <c r="AA1300" s="44"/>
      <c r="AB1300" s="44"/>
      <c r="AC1300" s="44"/>
      <c r="AD1300" s="44"/>
      <c r="AP1300"/>
      <c r="AQ1300"/>
      <c r="AX1300"/>
    </row>
    <row r="1301" spans="18:50">
      <c r="R1301" s="409"/>
      <c r="S1301" s="44"/>
      <c r="T1301" s="44"/>
      <c r="U1301" s="44"/>
      <c r="V1301" s="44"/>
      <c r="W1301" s="44"/>
      <c r="X1301" s="44"/>
      <c r="Y1301" s="44"/>
      <c r="Z1301" s="44"/>
      <c r="AA1301" s="44"/>
      <c r="AB1301" s="44"/>
      <c r="AC1301" s="44"/>
      <c r="AD1301" s="44"/>
      <c r="AP1301"/>
      <c r="AQ1301"/>
      <c r="AX1301"/>
    </row>
    <row r="1302" spans="18:50">
      <c r="R1302" s="409"/>
      <c r="S1302" s="44"/>
      <c r="T1302" s="44"/>
      <c r="U1302" s="44"/>
      <c r="V1302" s="44"/>
      <c r="W1302" s="44"/>
      <c r="X1302" s="44"/>
      <c r="Y1302" s="44"/>
      <c r="Z1302" s="44"/>
      <c r="AA1302" s="44"/>
      <c r="AB1302" s="44"/>
      <c r="AC1302" s="44"/>
      <c r="AD1302" s="44"/>
      <c r="AP1302"/>
      <c r="AQ1302"/>
      <c r="AX1302"/>
    </row>
    <row r="1303" spans="18:50">
      <c r="R1303" s="409"/>
      <c r="S1303" s="44"/>
      <c r="T1303" s="44"/>
      <c r="U1303" s="44"/>
      <c r="V1303" s="44"/>
      <c r="W1303" s="44"/>
      <c r="X1303" s="44"/>
      <c r="Y1303" s="44"/>
      <c r="Z1303" s="44"/>
      <c r="AA1303" s="44"/>
      <c r="AB1303" s="44"/>
      <c r="AC1303" s="44"/>
      <c r="AD1303" s="44"/>
      <c r="AP1303"/>
      <c r="AQ1303"/>
      <c r="AX1303"/>
    </row>
    <row r="1304" spans="18:50">
      <c r="R1304" s="409"/>
      <c r="S1304" s="44"/>
      <c r="T1304" s="44"/>
      <c r="U1304" s="44"/>
      <c r="V1304" s="44"/>
      <c r="W1304" s="44"/>
      <c r="X1304" s="44"/>
      <c r="Y1304" s="44"/>
      <c r="Z1304" s="44"/>
      <c r="AA1304" s="44"/>
      <c r="AB1304" s="44"/>
      <c r="AC1304" s="44"/>
      <c r="AD1304" s="44"/>
      <c r="AP1304"/>
      <c r="AQ1304"/>
      <c r="AX1304"/>
    </row>
    <row r="1305" spans="18:50">
      <c r="R1305" s="409"/>
      <c r="S1305" s="44"/>
      <c r="T1305" s="44"/>
      <c r="U1305" s="44"/>
      <c r="V1305" s="44"/>
      <c r="W1305" s="44"/>
      <c r="X1305" s="44"/>
      <c r="Y1305" s="44"/>
      <c r="Z1305" s="44"/>
      <c r="AA1305" s="44"/>
      <c r="AB1305" s="44"/>
      <c r="AC1305" s="44"/>
      <c r="AD1305" s="44"/>
      <c r="AP1305"/>
      <c r="AQ1305"/>
      <c r="AX1305"/>
    </row>
    <row r="1306" spans="18:50">
      <c r="R1306" s="409"/>
      <c r="S1306" s="44"/>
      <c r="T1306" s="44"/>
      <c r="U1306" s="44"/>
      <c r="V1306" s="44"/>
      <c r="W1306" s="44"/>
      <c r="X1306" s="44"/>
      <c r="Y1306" s="44"/>
      <c r="Z1306" s="44"/>
      <c r="AA1306" s="44"/>
      <c r="AB1306" s="44"/>
      <c r="AC1306" s="44"/>
      <c r="AD1306" s="44"/>
      <c r="AP1306"/>
      <c r="AQ1306"/>
      <c r="AX1306"/>
    </row>
    <row r="1307" spans="18:50">
      <c r="R1307" s="409"/>
      <c r="S1307" s="44"/>
      <c r="T1307" s="44"/>
      <c r="U1307" s="44"/>
      <c r="V1307" s="44"/>
      <c r="W1307" s="44"/>
      <c r="X1307" s="44"/>
      <c r="Y1307" s="44"/>
      <c r="Z1307" s="44"/>
      <c r="AA1307" s="44"/>
      <c r="AB1307" s="44"/>
      <c r="AC1307" s="44"/>
      <c r="AD1307" s="44"/>
      <c r="AP1307"/>
      <c r="AQ1307"/>
      <c r="AX1307"/>
    </row>
    <row r="1308" spans="18:50">
      <c r="R1308" s="409"/>
      <c r="S1308" s="44"/>
      <c r="T1308" s="44"/>
      <c r="U1308" s="44"/>
      <c r="V1308" s="44"/>
      <c r="W1308" s="44"/>
      <c r="X1308" s="44"/>
      <c r="Y1308" s="44"/>
      <c r="Z1308" s="44"/>
      <c r="AA1308" s="44"/>
      <c r="AB1308" s="44"/>
      <c r="AC1308" s="44"/>
      <c r="AD1308" s="44"/>
      <c r="AP1308"/>
      <c r="AQ1308"/>
      <c r="AX1308"/>
    </row>
    <row r="1309" spans="18:50">
      <c r="R1309" s="409"/>
      <c r="S1309" s="44"/>
      <c r="T1309" s="44"/>
      <c r="U1309" s="44"/>
      <c r="V1309" s="44"/>
      <c r="W1309" s="44"/>
      <c r="X1309" s="44"/>
      <c r="Y1309" s="44"/>
      <c r="Z1309" s="44"/>
      <c r="AA1309" s="44"/>
      <c r="AB1309" s="44"/>
      <c r="AC1309" s="44"/>
      <c r="AD1309" s="44"/>
      <c r="AP1309"/>
      <c r="AQ1309"/>
      <c r="AX1309"/>
    </row>
    <row r="1310" spans="18:50">
      <c r="R1310" s="409"/>
      <c r="S1310" s="44"/>
      <c r="T1310" s="44"/>
      <c r="U1310" s="44"/>
      <c r="V1310" s="44"/>
      <c r="W1310" s="44"/>
      <c r="X1310" s="44"/>
      <c r="Y1310" s="44"/>
      <c r="Z1310" s="44"/>
      <c r="AA1310" s="44"/>
      <c r="AB1310" s="44"/>
      <c r="AC1310" s="44"/>
      <c r="AD1310" s="44"/>
      <c r="AP1310"/>
      <c r="AQ1310"/>
      <c r="AX1310"/>
    </row>
    <row r="1311" spans="18:50">
      <c r="R1311" s="409"/>
      <c r="S1311" s="44"/>
      <c r="T1311" s="44"/>
      <c r="U1311" s="44"/>
      <c r="V1311" s="44"/>
      <c r="W1311" s="44"/>
      <c r="X1311" s="44"/>
      <c r="Y1311" s="44"/>
      <c r="Z1311" s="44"/>
      <c r="AA1311" s="44"/>
      <c r="AB1311" s="44"/>
      <c r="AC1311" s="44"/>
      <c r="AD1311" s="44"/>
      <c r="AP1311"/>
      <c r="AQ1311"/>
      <c r="AX1311"/>
    </row>
    <row r="1312" spans="18:50">
      <c r="R1312" s="409"/>
      <c r="S1312" s="44"/>
      <c r="T1312" s="44"/>
      <c r="U1312" s="44"/>
      <c r="V1312" s="44"/>
      <c r="W1312" s="44"/>
      <c r="X1312" s="44"/>
      <c r="Y1312" s="44"/>
      <c r="Z1312" s="44"/>
      <c r="AA1312" s="44"/>
      <c r="AB1312" s="44"/>
      <c r="AC1312" s="44"/>
      <c r="AD1312" s="44"/>
      <c r="AP1312"/>
      <c r="AQ1312"/>
      <c r="AX1312"/>
    </row>
    <row r="1313" spans="18:50">
      <c r="R1313" s="409"/>
      <c r="S1313" s="44"/>
      <c r="T1313" s="44"/>
      <c r="U1313" s="44"/>
      <c r="V1313" s="44"/>
      <c r="W1313" s="44"/>
      <c r="X1313" s="44"/>
      <c r="Y1313" s="44"/>
      <c r="Z1313" s="44"/>
      <c r="AA1313" s="44"/>
      <c r="AB1313" s="44"/>
      <c r="AC1313" s="44"/>
      <c r="AD1313" s="44"/>
      <c r="AP1313"/>
      <c r="AQ1313"/>
      <c r="AX1313"/>
    </row>
    <row r="1314" spans="18:50">
      <c r="R1314" s="409"/>
      <c r="S1314" s="44"/>
      <c r="T1314" s="44"/>
      <c r="U1314" s="44"/>
      <c r="V1314" s="44"/>
      <c r="W1314" s="44"/>
      <c r="X1314" s="44"/>
      <c r="Y1314" s="44"/>
      <c r="Z1314" s="44"/>
      <c r="AA1314" s="44"/>
      <c r="AB1314" s="44"/>
      <c r="AC1314" s="44"/>
      <c r="AD1314" s="44"/>
      <c r="AP1314"/>
      <c r="AQ1314"/>
      <c r="AX1314"/>
    </row>
    <row r="1315" spans="18:50">
      <c r="R1315" s="409"/>
      <c r="S1315" s="44"/>
      <c r="T1315" s="44"/>
      <c r="U1315" s="44"/>
      <c r="V1315" s="44"/>
      <c r="W1315" s="44"/>
      <c r="X1315" s="44"/>
      <c r="Y1315" s="44"/>
      <c r="Z1315" s="44"/>
      <c r="AA1315" s="44"/>
      <c r="AB1315" s="44"/>
      <c r="AC1315" s="44"/>
      <c r="AD1315" s="44"/>
      <c r="AP1315"/>
      <c r="AQ1315"/>
      <c r="AX1315"/>
    </row>
    <row r="1316" spans="18:50">
      <c r="R1316" s="409"/>
      <c r="S1316" s="44"/>
      <c r="T1316" s="44"/>
      <c r="U1316" s="44"/>
      <c r="V1316" s="44"/>
      <c r="W1316" s="44"/>
      <c r="X1316" s="44"/>
      <c r="Y1316" s="44"/>
      <c r="Z1316" s="44"/>
      <c r="AA1316" s="44"/>
      <c r="AB1316" s="44"/>
      <c r="AC1316" s="44"/>
      <c r="AD1316" s="44"/>
      <c r="AP1316"/>
      <c r="AQ1316"/>
      <c r="AX1316"/>
    </row>
    <row r="1317" spans="18:50">
      <c r="R1317" s="409"/>
      <c r="S1317" s="44"/>
      <c r="T1317" s="44"/>
      <c r="U1317" s="44"/>
      <c r="V1317" s="44"/>
      <c r="W1317" s="44"/>
      <c r="X1317" s="44"/>
      <c r="Y1317" s="44"/>
      <c r="Z1317" s="44"/>
      <c r="AA1317" s="44"/>
      <c r="AB1317" s="44"/>
      <c r="AC1317" s="44"/>
      <c r="AD1317" s="44"/>
      <c r="AP1317"/>
      <c r="AQ1317"/>
      <c r="AX1317"/>
    </row>
    <row r="1318" spans="18:50">
      <c r="R1318" s="409"/>
      <c r="S1318" s="44"/>
      <c r="T1318" s="44"/>
      <c r="U1318" s="44"/>
      <c r="V1318" s="44"/>
      <c r="W1318" s="44"/>
      <c r="X1318" s="44"/>
      <c r="Y1318" s="44"/>
      <c r="Z1318" s="44"/>
      <c r="AA1318" s="44"/>
      <c r="AB1318" s="44"/>
      <c r="AC1318" s="44"/>
      <c r="AD1318" s="44"/>
      <c r="AP1318"/>
      <c r="AQ1318"/>
      <c r="AX1318"/>
    </row>
    <row r="1319" spans="18:50">
      <c r="R1319" s="409"/>
      <c r="S1319" s="44"/>
      <c r="T1319" s="44"/>
      <c r="U1319" s="44"/>
      <c r="V1319" s="44"/>
      <c r="W1319" s="44"/>
      <c r="X1319" s="44"/>
      <c r="Y1319" s="44"/>
      <c r="Z1319" s="44"/>
      <c r="AA1319" s="44"/>
      <c r="AB1319" s="44"/>
      <c r="AC1319" s="44"/>
      <c r="AD1319" s="44"/>
      <c r="AP1319"/>
      <c r="AQ1319"/>
      <c r="AX1319"/>
    </row>
    <row r="1320" spans="18:50">
      <c r="R1320" s="409"/>
      <c r="S1320" s="44"/>
      <c r="T1320" s="44"/>
      <c r="U1320" s="44"/>
      <c r="V1320" s="44"/>
      <c r="W1320" s="44"/>
      <c r="X1320" s="44"/>
      <c r="Y1320" s="44"/>
      <c r="Z1320" s="44"/>
      <c r="AA1320" s="44"/>
      <c r="AB1320" s="44"/>
      <c r="AC1320" s="44"/>
      <c r="AD1320" s="44"/>
      <c r="AP1320"/>
      <c r="AQ1320"/>
      <c r="AX1320"/>
    </row>
    <row r="1321" spans="18:50">
      <c r="R1321" s="409"/>
      <c r="S1321" s="44"/>
      <c r="T1321" s="44"/>
      <c r="U1321" s="44"/>
      <c r="V1321" s="44"/>
      <c r="W1321" s="44"/>
      <c r="X1321" s="44"/>
      <c r="Y1321" s="44"/>
      <c r="Z1321" s="44"/>
      <c r="AA1321" s="44"/>
      <c r="AB1321" s="44"/>
      <c r="AC1321" s="44"/>
      <c r="AD1321" s="44"/>
      <c r="AP1321"/>
      <c r="AQ1321"/>
      <c r="AX1321"/>
    </row>
    <row r="1322" spans="18:50">
      <c r="R1322" s="409"/>
      <c r="S1322" s="44"/>
      <c r="T1322" s="44"/>
      <c r="U1322" s="44"/>
      <c r="V1322" s="44"/>
      <c r="W1322" s="44"/>
      <c r="X1322" s="44"/>
      <c r="Y1322" s="44"/>
      <c r="Z1322" s="44"/>
      <c r="AA1322" s="44"/>
      <c r="AB1322" s="44"/>
      <c r="AC1322" s="44"/>
      <c r="AD1322" s="44"/>
      <c r="AP1322"/>
      <c r="AQ1322"/>
      <c r="AX1322"/>
    </row>
    <row r="1323" spans="18:50">
      <c r="R1323" s="409"/>
      <c r="S1323" s="44"/>
      <c r="T1323" s="44"/>
      <c r="U1323" s="44"/>
      <c r="V1323" s="44"/>
      <c r="W1323" s="44"/>
      <c r="X1323" s="44"/>
      <c r="Y1323" s="44"/>
      <c r="Z1323" s="44"/>
      <c r="AA1323" s="44"/>
      <c r="AB1323" s="44"/>
      <c r="AC1323" s="44"/>
      <c r="AD1323" s="44"/>
      <c r="AP1323"/>
      <c r="AQ1323"/>
      <c r="AX1323"/>
    </row>
    <row r="1324" spans="18:50">
      <c r="R1324" s="409"/>
      <c r="S1324" s="44"/>
      <c r="T1324" s="44"/>
      <c r="U1324" s="44"/>
      <c r="V1324" s="44"/>
      <c r="W1324" s="44"/>
      <c r="X1324" s="44"/>
      <c r="Y1324" s="44"/>
      <c r="Z1324" s="44"/>
      <c r="AA1324" s="44"/>
      <c r="AB1324" s="44"/>
      <c r="AC1324" s="44"/>
      <c r="AD1324" s="44"/>
      <c r="AP1324"/>
      <c r="AQ1324"/>
      <c r="AX1324"/>
    </row>
    <row r="1325" spans="18:50">
      <c r="R1325" s="409"/>
      <c r="S1325" s="44"/>
      <c r="T1325" s="44"/>
      <c r="U1325" s="44"/>
      <c r="V1325" s="44"/>
      <c r="W1325" s="44"/>
      <c r="X1325" s="44"/>
      <c r="Y1325" s="44"/>
      <c r="Z1325" s="44"/>
      <c r="AA1325" s="44"/>
      <c r="AB1325" s="44"/>
      <c r="AC1325" s="44"/>
      <c r="AD1325" s="44"/>
      <c r="AP1325"/>
      <c r="AQ1325"/>
      <c r="AX1325"/>
    </row>
    <row r="1326" spans="18:50">
      <c r="R1326" s="409"/>
      <c r="S1326" s="44"/>
      <c r="T1326" s="44"/>
      <c r="U1326" s="44"/>
      <c r="V1326" s="44"/>
      <c r="W1326" s="44"/>
      <c r="X1326" s="44"/>
      <c r="Y1326" s="44"/>
      <c r="Z1326" s="44"/>
      <c r="AA1326" s="44"/>
      <c r="AB1326" s="44"/>
      <c r="AC1326" s="44"/>
      <c r="AD1326" s="44"/>
      <c r="AP1326"/>
      <c r="AQ1326"/>
      <c r="AX1326"/>
    </row>
    <row r="1327" spans="18:50">
      <c r="R1327" s="409"/>
      <c r="S1327" s="44"/>
      <c r="T1327" s="44"/>
      <c r="U1327" s="44"/>
      <c r="V1327" s="44"/>
      <c r="W1327" s="44"/>
      <c r="X1327" s="44"/>
      <c r="Y1327" s="44"/>
      <c r="Z1327" s="44"/>
      <c r="AA1327" s="44"/>
      <c r="AB1327" s="44"/>
      <c r="AC1327" s="44"/>
      <c r="AD1327" s="44"/>
      <c r="AP1327"/>
      <c r="AQ1327"/>
      <c r="AX1327"/>
    </row>
    <row r="1328" spans="18:50">
      <c r="R1328" s="409"/>
      <c r="S1328" s="44"/>
      <c r="T1328" s="44"/>
      <c r="U1328" s="44"/>
      <c r="V1328" s="44"/>
      <c r="W1328" s="44"/>
      <c r="X1328" s="44"/>
      <c r="Y1328" s="44"/>
      <c r="Z1328" s="44"/>
      <c r="AA1328" s="44"/>
      <c r="AB1328" s="44"/>
      <c r="AC1328" s="44"/>
      <c r="AD1328" s="44"/>
      <c r="AP1328"/>
      <c r="AQ1328"/>
      <c r="AX1328"/>
    </row>
    <row r="1329" spans="18:50">
      <c r="R1329" s="409"/>
      <c r="S1329" s="44"/>
      <c r="T1329" s="44"/>
      <c r="U1329" s="44"/>
      <c r="V1329" s="44"/>
      <c r="W1329" s="44"/>
      <c r="X1329" s="44"/>
      <c r="Y1329" s="44"/>
      <c r="Z1329" s="44"/>
      <c r="AA1329" s="44"/>
      <c r="AB1329" s="44"/>
      <c r="AC1329" s="44"/>
      <c r="AD1329" s="44"/>
      <c r="AP1329"/>
      <c r="AQ1329"/>
      <c r="AX1329"/>
    </row>
    <row r="1330" spans="18:50">
      <c r="R1330" s="409"/>
      <c r="S1330" s="44"/>
      <c r="T1330" s="44"/>
      <c r="U1330" s="44"/>
      <c r="V1330" s="44"/>
      <c r="W1330" s="44"/>
      <c r="X1330" s="44"/>
      <c r="Y1330" s="44"/>
      <c r="Z1330" s="44"/>
      <c r="AA1330" s="44"/>
      <c r="AB1330" s="44"/>
      <c r="AC1330" s="44"/>
      <c r="AD1330" s="44"/>
      <c r="AP1330"/>
      <c r="AQ1330"/>
      <c r="AX1330"/>
    </row>
    <row r="1331" spans="18:50">
      <c r="R1331" s="409"/>
      <c r="S1331" s="44"/>
      <c r="T1331" s="44"/>
      <c r="U1331" s="44"/>
      <c r="V1331" s="44"/>
      <c r="W1331" s="44"/>
      <c r="X1331" s="44"/>
      <c r="Y1331" s="44"/>
      <c r="Z1331" s="44"/>
      <c r="AA1331" s="44"/>
      <c r="AB1331" s="44"/>
      <c r="AC1331" s="44"/>
      <c r="AD1331" s="44"/>
      <c r="AP1331"/>
      <c r="AQ1331"/>
      <c r="AX1331"/>
    </row>
    <row r="1332" spans="18:50">
      <c r="R1332" s="409"/>
      <c r="S1332" s="44"/>
      <c r="T1332" s="44"/>
      <c r="U1332" s="44"/>
      <c r="V1332" s="44"/>
      <c r="W1332" s="44"/>
      <c r="X1332" s="44"/>
      <c r="Y1332" s="44"/>
      <c r="Z1332" s="44"/>
      <c r="AA1332" s="44"/>
      <c r="AB1332" s="44"/>
      <c r="AC1332" s="44"/>
      <c r="AD1332" s="44"/>
      <c r="AP1332"/>
      <c r="AQ1332"/>
      <c r="AX1332"/>
    </row>
    <row r="1333" spans="18:50">
      <c r="R1333" s="409"/>
      <c r="S1333" s="44"/>
      <c r="T1333" s="44"/>
      <c r="U1333" s="44"/>
      <c r="V1333" s="44"/>
      <c r="W1333" s="44"/>
      <c r="X1333" s="44"/>
      <c r="Y1333" s="44"/>
      <c r="Z1333" s="44"/>
      <c r="AA1333" s="44"/>
      <c r="AB1333" s="44"/>
      <c r="AC1333" s="44"/>
      <c r="AD1333" s="44"/>
      <c r="AP1333"/>
      <c r="AQ1333"/>
      <c r="AX1333"/>
    </row>
    <row r="1334" spans="18:50">
      <c r="R1334" s="409"/>
      <c r="S1334" s="44"/>
      <c r="T1334" s="44"/>
      <c r="U1334" s="44"/>
      <c r="V1334" s="44"/>
      <c r="W1334" s="44"/>
      <c r="X1334" s="44"/>
      <c r="Y1334" s="44"/>
      <c r="Z1334" s="44"/>
      <c r="AA1334" s="44"/>
      <c r="AB1334" s="44"/>
      <c r="AC1334" s="44"/>
      <c r="AD1334" s="44"/>
      <c r="AP1334"/>
      <c r="AQ1334"/>
      <c r="AX1334"/>
    </row>
    <row r="1335" spans="18:50">
      <c r="R1335" s="409"/>
      <c r="S1335" s="44"/>
      <c r="T1335" s="44"/>
      <c r="U1335" s="44"/>
      <c r="V1335" s="44"/>
      <c r="W1335" s="44"/>
      <c r="X1335" s="44"/>
      <c r="Y1335" s="44"/>
      <c r="Z1335" s="44"/>
      <c r="AA1335" s="44"/>
      <c r="AB1335" s="44"/>
      <c r="AC1335" s="44"/>
      <c r="AD1335" s="44"/>
      <c r="AP1335"/>
      <c r="AQ1335"/>
      <c r="AX1335"/>
    </row>
    <row r="1336" spans="18:50">
      <c r="R1336" s="409"/>
      <c r="S1336" s="44"/>
      <c r="T1336" s="44"/>
      <c r="U1336" s="44"/>
      <c r="V1336" s="44"/>
      <c r="W1336" s="44"/>
      <c r="X1336" s="44"/>
      <c r="Y1336" s="44"/>
      <c r="Z1336" s="44"/>
      <c r="AA1336" s="44"/>
      <c r="AB1336" s="44"/>
      <c r="AC1336" s="44"/>
      <c r="AD1336" s="44"/>
      <c r="AP1336"/>
      <c r="AQ1336"/>
      <c r="AX1336"/>
    </row>
    <row r="1337" spans="18:50">
      <c r="R1337" s="409"/>
      <c r="S1337" s="44"/>
      <c r="T1337" s="44"/>
      <c r="U1337" s="44"/>
      <c r="V1337" s="44"/>
      <c r="W1337" s="44"/>
      <c r="X1337" s="44"/>
      <c r="Y1337" s="44"/>
      <c r="Z1337" s="44"/>
      <c r="AA1337" s="44"/>
      <c r="AB1337" s="44"/>
      <c r="AC1337" s="44"/>
      <c r="AD1337" s="44"/>
      <c r="AP1337"/>
      <c r="AQ1337"/>
      <c r="AX1337"/>
    </row>
    <row r="1338" spans="18:50">
      <c r="R1338" s="409"/>
      <c r="S1338" s="44"/>
      <c r="T1338" s="44"/>
      <c r="U1338" s="44"/>
      <c r="V1338" s="44"/>
      <c r="W1338" s="44"/>
      <c r="X1338" s="44"/>
      <c r="Y1338" s="44"/>
      <c r="Z1338" s="44"/>
      <c r="AA1338" s="44"/>
      <c r="AB1338" s="44"/>
      <c r="AC1338" s="44"/>
      <c r="AD1338" s="44"/>
      <c r="AP1338"/>
      <c r="AQ1338"/>
      <c r="AX1338"/>
    </row>
    <row r="1339" spans="18:50">
      <c r="R1339" s="409"/>
      <c r="S1339" s="44"/>
      <c r="T1339" s="44"/>
      <c r="U1339" s="44"/>
      <c r="V1339" s="44"/>
      <c r="W1339" s="44"/>
      <c r="X1339" s="44"/>
      <c r="Y1339" s="44"/>
      <c r="Z1339" s="44"/>
      <c r="AA1339" s="44"/>
      <c r="AB1339" s="44"/>
      <c r="AC1339" s="44"/>
      <c r="AD1339" s="44"/>
      <c r="AP1339"/>
      <c r="AQ1339"/>
      <c r="AX1339"/>
    </row>
    <row r="1340" spans="18:50">
      <c r="R1340" s="409"/>
      <c r="S1340" s="44"/>
      <c r="T1340" s="44"/>
      <c r="U1340" s="44"/>
      <c r="V1340" s="44"/>
      <c r="W1340" s="44"/>
      <c r="X1340" s="44"/>
      <c r="Y1340" s="44"/>
      <c r="Z1340" s="44"/>
      <c r="AA1340" s="44"/>
      <c r="AB1340" s="44"/>
      <c r="AC1340" s="44"/>
      <c r="AD1340" s="44"/>
      <c r="AP1340"/>
      <c r="AQ1340"/>
      <c r="AX1340"/>
    </row>
    <row r="1341" spans="18:50">
      <c r="R1341" s="409"/>
      <c r="S1341" s="44"/>
      <c r="T1341" s="44"/>
      <c r="U1341" s="44"/>
      <c r="V1341" s="44"/>
      <c r="W1341" s="44"/>
      <c r="X1341" s="44"/>
      <c r="Y1341" s="44"/>
      <c r="Z1341" s="44"/>
      <c r="AA1341" s="44"/>
      <c r="AB1341" s="44"/>
      <c r="AC1341" s="44"/>
      <c r="AD1341" s="44"/>
      <c r="AP1341"/>
      <c r="AQ1341"/>
      <c r="AX1341"/>
    </row>
    <row r="1342" spans="18:50">
      <c r="R1342" s="409"/>
      <c r="S1342" s="44"/>
      <c r="T1342" s="44"/>
      <c r="U1342" s="44"/>
      <c r="V1342" s="44"/>
      <c r="W1342" s="44"/>
      <c r="X1342" s="44"/>
      <c r="Y1342" s="44"/>
      <c r="Z1342" s="44"/>
      <c r="AA1342" s="44"/>
      <c r="AB1342" s="44"/>
      <c r="AC1342" s="44"/>
      <c r="AD1342" s="44"/>
      <c r="AP1342"/>
      <c r="AQ1342"/>
      <c r="AX1342"/>
    </row>
    <row r="1343" spans="18:50">
      <c r="R1343" s="409"/>
      <c r="S1343" s="44"/>
      <c r="T1343" s="44"/>
      <c r="U1343" s="44"/>
      <c r="V1343" s="44"/>
      <c r="W1343" s="44"/>
      <c r="X1343" s="44"/>
      <c r="Y1343" s="44"/>
      <c r="Z1343" s="44"/>
      <c r="AA1343" s="44"/>
      <c r="AB1343" s="44"/>
      <c r="AC1343" s="44"/>
      <c r="AD1343" s="44"/>
      <c r="AP1343"/>
      <c r="AQ1343"/>
      <c r="AX1343"/>
    </row>
    <row r="1344" spans="18:50">
      <c r="R1344" s="409"/>
      <c r="S1344" s="44"/>
      <c r="T1344" s="44"/>
      <c r="U1344" s="44"/>
      <c r="V1344" s="44"/>
      <c r="W1344" s="44"/>
      <c r="X1344" s="44"/>
      <c r="Y1344" s="44"/>
      <c r="Z1344" s="44"/>
      <c r="AA1344" s="44"/>
      <c r="AB1344" s="44"/>
      <c r="AC1344" s="44"/>
      <c r="AD1344" s="44"/>
      <c r="AP1344"/>
      <c r="AQ1344"/>
      <c r="AX1344"/>
    </row>
    <row r="1345" spans="18:50">
      <c r="R1345" s="409"/>
      <c r="S1345" s="44"/>
      <c r="T1345" s="44"/>
      <c r="U1345" s="44"/>
      <c r="V1345" s="44"/>
      <c r="W1345" s="44"/>
      <c r="X1345" s="44"/>
      <c r="Y1345" s="44"/>
      <c r="Z1345" s="44"/>
      <c r="AA1345" s="44"/>
      <c r="AB1345" s="44"/>
      <c r="AC1345" s="44"/>
      <c r="AD1345" s="44"/>
      <c r="AP1345"/>
      <c r="AQ1345"/>
      <c r="AX1345"/>
    </row>
    <row r="1346" spans="18:50">
      <c r="R1346" s="409"/>
      <c r="S1346" s="44"/>
      <c r="T1346" s="44"/>
      <c r="U1346" s="44"/>
      <c r="V1346" s="44"/>
      <c r="W1346" s="44"/>
      <c r="X1346" s="44"/>
      <c r="Y1346" s="44"/>
      <c r="Z1346" s="44"/>
      <c r="AA1346" s="44"/>
      <c r="AB1346" s="44"/>
      <c r="AC1346" s="44"/>
      <c r="AD1346" s="44"/>
      <c r="AP1346"/>
      <c r="AQ1346"/>
      <c r="AX1346"/>
    </row>
    <row r="1347" spans="18:50">
      <c r="R1347" s="409"/>
      <c r="S1347" s="44"/>
      <c r="T1347" s="44"/>
      <c r="U1347" s="44"/>
      <c r="V1347" s="44"/>
      <c r="W1347" s="44"/>
      <c r="X1347" s="44"/>
      <c r="Y1347" s="44"/>
      <c r="Z1347" s="44"/>
      <c r="AA1347" s="44"/>
      <c r="AB1347" s="44"/>
      <c r="AC1347" s="44"/>
      <c r="AD1347" s="44"/>
      <c r="AP1347"/>
      <c r="AQ1347"/>
      <c r="AX1347"/>
    </row>
    <row r="1348" spans="18:50">
      <c r="R1348" s="409"/>
      <c r="S1348" s="44"/>
      <c r="T1348" s="44"/>
      <c r="U1348" s="44"/>
      <c r="V1348" s="44"/>
      <c r="W1348" s="44"/>
      <c r="X1348" s="44"/>
      <c r="Y1348" s="44"/>
      <c r="Z1348" s="44"/>
      <c r="AA1348" s="44"/>
      <c r="AB1348" s="44"/>
      <c r="AC1348" s="44"/>
      <c r="AD1348" s="44"/>
      <c r="AP1348"/>
      <c r="AQ1348"/>
      <c r="AX1348"/>
    </row>
    <row r="1349" spans="18:50">
      <c r="R1349" s="409"/>
      <c r="S1349" s="44"/>
      <c r="T1349" s="44"/>
      <c r="U1349" s="44"/>
      <c r="V1349" s="44"/>
      <c r="W1349" s="44"/>
      <c r="X1349" s="44"/>
      <c r="Y1349" s="44"/>
      <c r="Z1349" s="44"/>
      <c r="AA1349" s="44"/>
      <c r="AB1349" s="44"/>
      <c r="AC1349" s="44"/>
      <c r="AD1349" s="44"/>
      <c r="AP1349"/>
      <c r="AQ1349"/>
      <c r="AX1349"/>
    </row>
    <row r="1350" spans="18:50">
      <c r="R1350" s="409"/>
      <c r="S1350" s="44"/>
      <c r="T1350" s="44"/>
      <c r="U1350" s="44"/>
      <c r="V1350" s="44"/>
      <c r="W1350" s="44"/>
      <c r="X1350" s="44"/>
      <c r="Y1350" s="44"/>
      <c r="Z1350" s="44"/>
      <c r="AA1350" s="44"/>
      <c r="AB1350" s="44"/>
      <c r="AC1350" s="44"/>
      <c r="AD1350" s="44"/>
      <c r="AP1350"/>
      <c r="AQ1350"/>
      <c r="AX1350"/>
    </row>
    <row r="1351" spans="18:50">
      <c r="R1351" s="409"/>
      <c r="S1351" s="44"/>
      <c r="T1351" s="44"/>
      <c r="U1351" s="44"/>
      <c r="V1351" s="44"/>
      <c r="W1351" s="44"/>
      <c r="X1351" s="44"/>
      <c r="Y1351" s="44"/>
      <c r="Z1351" s="44"/>
      <c r="AA1351" s="44"/>
      <c r="AB1351" s="44"/>
      <c r="AC1351" s="44"/>
      <c r="AD1351" s="44"/>
      <c r="AP1351"/>
      <c r="AQ1351"/>
      <c r="AX1351"/>
    </row>
    <row r="1352" spans="18:50">
      <c r="R1352" s="409"/>
      <c r="S1352" s="44"/>
      <c r="T1352" s="44"/>
      <c r="U1352" s="44"/>
      <c r="V1352" s="44"/>
      <c r="W1352" s="44"/>
      <c r="X1352" s="44"/>
      <c r="Y1352" s="44"/>
      <c r="Z1352" s="44"/>
      <c r="AA1352" s="44"/>
      <c r="AB1352" s="44"/>
      <c r="AC1352" s="44"/>
      <c r="AD1352" s="44"/>
      <c r="AP1352"/>
      <c r="AQ1352"/>
      <c r="AX1352"/>
    </row>
    <row r="1353" spans="18:50">
      <c r="R1353" s="409"/>
      <c r="S1353" s="44"/>
      <c r="T1353" s="44"/>
      <c r="U1353" s="44"/>
      <c r="V1353" s="44"/>
      <c r="W1353" s="44"/>
      <c r="X1353" s="44"/>
      <c r="Y1353" s="44"/>
      <c r="Z1353" s="44"/>
      <c r="AA1353" s="44"/>
      <c r="AB1353" s="44"/>
      <c r="AC1353" s="44"/>
      <c r="AD1353" s="44"/>
      <c r="AP1353"/>
      <c r="AQ1353"/>
      <c r="AX1353"/>
    </row>
    <row r="1354" spans="18:50">
      <c r="R1354" s="409"/>
      <c r="S1354" s="44"/>
      <c r="T1354" s="44"/>
      <c r="U1354" s="44"/>
      <c r="V1354" s="44"/>
      <c r="W1354" s="44"/>
      <c r="X1354" s="44"/>
      <c r="Y1354" s="44"/>
      <c r="Z1354" s="44"/>
      <c r="AA1354" s="44"/>
      <c r="AB1354" s="44"/>
      <c r="AC1354" s="44"/>
      <c r="AD1354" s="44"/>
      <c r="AP1354"/>
      <c r="AQ1354"/>
      <c r="AX1354"/>
    </row>
    <row r="1355" spans="18:50">
      <c r="R1355" s="409"/>
      <c r="S1355" s="44"/>
      <c r="T1355" s="44"/>
      <c r="U1355" s="44"/>
      <c r="V1355" s="44"/>
      <c r="W1355" s="44"/>
      <c r="X1355" s="44"/>
      <c r="Y1355" s="44"/>
      <c r="Z1355" s="44"/>
      <c r="AA1355" s="44"/>
      <c r="AB1355" s="44"/>
      <c r="AC1355" s="44"/>
      <c r="AD1355" s="44"/>
      <c r="AP1355"/>
      <c r="AQ1355"/>
      <c r="AX1355"/>
    </row>
    <row r="1356" spans="18:50">
      <c r="R1356" s="409"/>
      <c r="S1356" s="44"/>
      <c r="T1356" s="44"/>
      <c r="U1356" s="44"/>
      <c r="V1356" s="44"/>
      <c r="W1356" s="44"/>
      <c r="X1356" s="44"/>
      <c r="Y1356" s="44"/>
      <c r="Z1356" s="44"/>
      <c r="AA1356" s="44"/>
      <c r="AB1356" s="44"/>
      <c r="AC1356" s="44"/>
      <c r="AD1356" s="44"/>
      <c r="AP1356"/>
      <c r="AQ1356"/>
      <c r="AX1356"/>
    </row>
    <row r="1357" spans="18:50">
      <c r="R1357" s="409"/>
      <c r="S1357" s="44"/>
      <c r="T1357" s="44"/>
      <c r="U1357" s="44"/>
      <c r="V1357" s="44"/>
      <c r="W1357" s="44"/>
      <c r="X1357" s="44"/>
      <c r="Y1357" s="44"/>
      <c r="Z1357" s="44"/>
      <c r="AA1357" s="44"/>
      <c r="AB1357" s="44"/>
      <c r="AC1357" s="44"/>
      <c r="AD1357" s="44"/>
      <c r="AP1357"/>
      <c r="AQ1357"/>
      <c r="AX1357"/>
    </row>
    <row r="1358" spans="18:50">
      <c r="R1358" s="409"/>
      <c r="S1358" s="44"/>
      <c r="T1358" s="44"/>
      <c r="U1358" s="44"/>
      <c r="V1358" s="44"/>
      <c r="W1358" s="44"/>
      <c r="X1358" s="44"/>
      <c r="Y1358" s="44"/>
      <c r="Z1358" s="44"/>
      <c r="AA1358" s="44"/>
      <c r="AB1358" s="44"/>
      <c r="AC1358" s="44"/>
      <c r="AD1358" s="44"/>
      <c r="AP1358"/>
      <c r="AQ1358"/>
      <c r="AX1358"/>
    </row>
    <row r="1359" spans="18:50">
      <c r="R1359" s="409"/>
      <c r="S1359" s="44"/>
      <c r="T1359" s="44"/>
      <c r="U1359" s="44"/>
      <c r="V1359" s="44"/>
      <c r="W1359" s="44"/>
      <c r="X1359" s="44"/>
      <c r="Y1359" s="44"/>
      <c r="Z1359" s="44"/>
      <c r="AA1359" s="44"/>
      <c r="AB1359" s="44"/>
      <c r="AC1359" s="44"/>
      <c r="AD1359" s="44"/>
      <c r="AP1359"/>
      <c r="AQ1359"/>
      <c r="AX1359"/>
    </row>
    <row r="1360" spans="18:50">
      <c r="R1360" s="409"/>
      <c r="S1360" s="44"/>
      <c r="T1360" s="44"/>
      <c r="U1360" s="44"/>
      <c r="V1360" s="44"/>
      <c r="W1360" s="44"/>
      <c r="X1360" s="44"/>
      <c r="Y1360" s="44"/>
      <c r="Z1360" s="44"/>
      <c r="AA1360" s="44"/>
      <c r="AB1360" s="44"/>
      <c r="AC1360" s="44"/>
      <c r="AD1360" s="44"/>
      <c r="AP1360"/>
      <c r="AQ1360"/>
      <c r="AX1360"/>
    </row>
    <row r="1361" spans="18:50">
      <c r="R1361" s="409"/>
      <c r="S1361" s="44"/>
      <c r="T1361" s="44"/>
      <c r="U1361" s="44"/>
      <c r="V1361" s="44"/>
      <c r="W1361" s="44"/>
      <c r="X1361" s="44"/>
      <c r="Y1361" s="44"/>
      <c r="Z1361" s="44"/>
      <c r="AA1361" s="44"/>
      <c r="AB1361" s="44"/>
      <c r="AC1361" s="44"/>
      <c r="AD1361" s="44"/>
      <c r="AP1361"/>
      <c r="AQ1361"/>
      <c r="AX1361"/>
    </row>
    <row r="1362" spans="18:50">
      <c r="R1362" s="409"/>
      <c r="S1362" s="44"/>
      <c r="T1362" s="44"/>
      <c r="U1362" s="44"/>
      <c r="V1362" s="44"/>
      <c r="W1362" s="44"/>
      <c r="X1362" s="44"/>
      <c r="Y1362" s="44"/>
      <c r="Z1362" s="44"/>
      <c r="AA1362" s="44"/>
      <c r="AB1362" s="44"/>
      <c r="AC1362" s="44"/>
      <c r="AD1362" s="44"/>
      <c r="AP1362"/>
      <c r="AQ1362"/>
      <c r="AX1362"/>
    </row>
    <row r="1363" spans="18:50">
      <c r="R1363" s="409"/>
      <c r="S1363" s="44"/>
      <c r="T1363" s="44"/>
      <c r="U1363" s="44"/>
      <c r="V1363" s="44"/>
      <c r="W1363" s="44"/>
      <c r="X1363" s="44"/>
      <c r="Y1363" s="44"/>
      <c r="Z1363" s="44"/>
      <c r="AA1363" s="44"/>
      <c r="AB1363" s="44"/>
      <c r="AC1363" s="44"/>
      <c r="AD1363" s="44"/>
      <c r="AP1363"/>
      <c r="AQ1363"/>
      <c r="AX1363"/>
    </row>
    <row r="1364" spans="18:50">
      <c r="R1364" s="409"/>
      <c r="S1364" s="44"/>
      <c r="T1364" s="44"/>
      <c r="U1364" s="44"/>
      <c r="V1364" s="44"/>
      <c r="W1364" s="44"/>
      <c r="X1364" s="44"/>
      <c r="Y1364" s="44"/>
      <c r="Z1364" s="44"/>
      <c r="AA1364" s="44"/>
      <c r="AB1364" s="44"/>
      <c r="AC1364" s="44"/>
      <c r="AD1364" s="44"/>
      <c r="AP1364"/>
      <c r="AQ1364"/>
      <c r="AX1364"/>
    </row>
    <row r="1365" spans="18:50">
      <c r="R1365" s="409"/>
      <c r="S1365" s="44"/>
      <c r="T1365" s="44"/>
      <c r="U1365" s="44"/>
      <c r="V1365" s="44"/>
      <c r="W1365" s="44"/>
      <c r="X1365" s="44"/>
      <c r="Y1365" s="44"/>
      <c r="Z1365" s="44"/>
      <c r="AA1365" s="44"/>
      <c r="AB1365" s="44"/>
      <c r="AC1365" s="44"/>
      <c r="AD1365" s="44"/>
      <c r="AP1365"/>
      <c r="AQ1365"/>
      <c r="AX1365"/>
    </row>
    <row r="1366" spans="18:50">
      <c r="R1366" s="409"/>
      <c r="S1366" s="44"/>
      <c r="T1366" s="44"/>
      <c r="U1366" s="44"/>
      <c r="V1366" s="44"/>
      <c r="W1366" s="44"/>
      <c r="X1366" s="44"/>
      <c r="Y1366" s="44"/>
      <c r="Z1366" s="44"/>
      <c r="AA1366" s="44"/>
      <c r="AB1366" s="44"/>
      <c r="AC1366" s="44"/>
      <c r="AD1366" s="44"/>
      <c r="AP1366"/>
      <c r="AQ1366"/>
      <c r="AX1366"/>
    </row>
    <row r="1367" spans="18:50">
      <c r="R1367" s="409"/>
      <c r="S1367" s="44"/>
      <c r="T1367" s="44"/>
      <c r="U1367" s="44"/>
      <c r="V1367" s="44"/>
      <c r="W1367" s="44"/>
      <c r="X1367" s="44"/>
      <c r="Y1367" s="44"/>
      <c r="Z1367" s="44"/>
      <c r="AA1367" s="44"/>
      <c r="AB1367" s="44"/>
      <c r="AC1367" s="44"/>
      <c r="AD1367" s="44"/>
      <c r="AP1367"/>
      <c r="AQ1367"/>
      <c r="AX1367"/>
    </row>
    <row r="1368" spans="18:50">
      <c r="R1368" s="409"/>
      <c r="S1368" s="44"/>
      <c r="T1368" s="44"/>
      <c r="U1368" s="44"/>
      <c r="V1368" s="44"/>
      <c r="W1368" s="44"/>
      <c r="X1368" s="44"/>
      <c r="Y1368" s="44"/>
      <c r="Z1368" s="44"/>
      <c r="AA1368" s="44"/>
      <c r="AB1368" s="44"/>
      <c r="AC1368" s="44"/>
      <c r="AD1368" s="44"/>
      <c r="AP1368"/>
      <c r="AQ1368"/>
      <c r="AX1368"/>
    </row>
    <row r="1369" spans="18:50">
      <c r="R1369" s="409"/>
      <c r="S1369" s="44"/>
      <c r="T1369" s="44"/>
      <c r="U1369" s="44"/>
      <c r="V1369" s="44"/>
      <c r="W1369" s="44"/>
      <c r="X1369" s="44"/>
      <c r="Y1369" s="44"/>
      <c r="Z1369" s="44"/>
      <c r="AA1369" s="44"/>
      <c r="AB1369" s="44"/>
      <c r="AC1369" s="44"/>
      <c r="AD1369" s="44"/>
      <c r="AP1369"/>
      <c r="AQ1369"/>
      <c r="AX1369"/>
    </row>
    <row r="1370" spans="18:50">
      <c r="R1370" s="409"/>
      <c r="S1370" s="44"/>
      <c r="T1370" s="44"/>
      <c r="U1370" s="44"/>
      <c r="V1370" s="44"/>
      <c r="W1370" s="44"/>
      <c r="X1370" s="44"/>
      <c r="Y1370" s="44"/>
      <c r="Z1370" s="44"/>
      <c r="AA1370" s="44"/>
      <c r="AB1370" s="44"/>
      <c r="AC1370" s="44"/>
      <c r="AD1370" s="44"/>
      <c r="AP1370"/>
      <c r="AQ1370"/>
      <c r="AX1370"/>
    </row>
    <row r="1371" spans="18:50">
      <c r="R1371" s="409"/>
      <c r="S1371" s="44"/>
      <c r="T1371" s="44"/>
      <c r="U1371" s="44"/>
      <c r="V1371" s="44"/>
      <c r="W1371" s="44"/>
      <c r="X1371" s="44"/>
      <c r="Y1371" s="44"/>
      <c r="Z1371" s="44"/>
      <c r="AA1371" s="44"/>
      <c r="AB1371" s="44"/>
      <c r="AC1371" s="44"/>
      <c r="AD1371" s="44"/>
      <c r="AP1371"/>
      <c r="AQ1371"/>
      <c r="AX1371"/>
    </row>
    <row r="1372" spans="18:50">
      <c r="R1372" s="409"/>
      <c r="S1372" s="44"/>
      <c r="T1372" s="44"/>
      <c r="U1372" s="44"/>
      <c r="V1372" s="44"/>
      <c r="W1372" s="44"/>
      <c r="X1372" s="44"/>
      <c r="Y1372" s="44"/>
      <c r="Z1372" s="44"/>
      <c r="AA1372" s="44"/>
      <c r="AB1372" s="44"/>
      <c r="AC1372" s="44"/>
      <c r="AD1372" s="44"/>
      <c r="AP1372"/>
      <c r="AQ1372"/>
      <c r="AX1372"/>
    </row>
    <row r="1373" spans="18:50">
      <c r="R1373" s="409"/>
      <c r="S1373" s="44"/>
      <c r="T1373" s="44"/>
      <c r="U1373" s="44"/>
      <c r="V1373" s="44"/>
      <c r="W1373" s="44"/>
      <c r="X1373" s="44"/>
      <c r="Y1373" s="44"/>
      <c r="Z1373" s="44"/>
      <c r="AA1373" s="44"/>
      <c r="AB1373" s="44"/>
      <c r="AC1373" s="44"/>
      <c r="AD1373" s="44"/>
      <c r="AP1373"/>
      <c r="AQ1373"/>
      <c r="AX1373"/>
    </row>
    <row r="1374" spans="18:50">
      <c r="R1374" s="409"/>
      <c r="S1374" s="44"/>
      <c r="T1374" s="44"/>
      <c r="U1374" s="44"/>
      <c r="V1374" s="44"/>
      <c r="W1374" s="44"/>
      <c r="X1374" s="44"/>
      <c r="Y1374" s="44"/>
      <c r="Z1374" s="44"/>
      <c r="AA1374" s="44"/>
      <c r="AB1374" s="44"/>
      <c r="AC1374" s="44"/>
      <c r="AD1374" s="44"/>
      <c r="AP1374"/>
      <c r="AQ1374"/>
      <c r="AX1374"/>
    </row>
    <row r="1375" spans="18:50">
      <c r="R1375" s="409"/>
      <c r="S1375" s="44"/>
      <c r="T1375" s="44"/>
      <c r="U1375" s="44"/>
      <c r="V1375" s="44"/>
      <c r="W1375" s="44"/>
      <c r="X1375" s="44"/>
      <c r="Y1375" s="44"/>
      <c r="Z1375" s="44"/>
      <c r="AA1375" s="44"/>
      <c r="AB1375" s="44"/>
      <c r="AC1375" s="44"/>
      <c r="AD1375" s="44"/>
      <c r="AP1375"/>
      <c r="AQ1375"/>
      <c r="AX1375"/>
    </row>
    <row r="1376" spans="18:50">
      <c r="R1376" s="409"/>
      <c r="S1376" s="44"/>
      <c r="T1376" s="44"/>
      <c r="U1376" s="44"/>
      <c r="V1376" s="44"/>
      <c r="W1376" s="44"/>
      <c r="X1376" s="44"/>
      <c r="Y1376" s="44"/>
      <c r="Z1376" s="44"/>
      <c r="AA1376" s="44"/>
      <c r="AB1376" s="44"/>
      <c r="AC1376" s="44"/>
      <c r="AD1376" s="44"/>
      <c r="AP1376"/>
      <c r="AQ1376"/>
      <c r="AX1376"/>
    </row>
    <row r="1377" spans="18:50">
      <c r="R1377" s="409"/>
      <c r="S1377" s="44"/>
      <c r="T1377" s="44"/>
      <c r="U1377" s="44"/>
      <c r="V1377" s="44"/>
      <c r="W1377" s="44"/>
      <c r="X1377" s="44"/>
      <c r="Y1377" s="44"/>
      <c r="Z1377" s="44"/>
      <c r="AA1377" s="44"/>
      <c r="AB1377" s="44"/>
      <c r="AC1377" s="44"/>
      <c r="AD1377" s="44"/>
      <c r="AP1377"/>
      <c r="AQ1377"/>
      <c r="AX1377"/>
    </row>
    <row r="1378" spans="18:50">
      <c r="R1378" s="409"/>
      <c r="S1378" s="44"/>
      <c r="T1378" s="44"/>
      <c r="U1378" s="44"/>
      <c r="V1378" s="44"/>
      <c r="W1378" s="44"/>
      <c r="X1378" s="44"/>
      <c r="Y1378" s="44"/>
      <c r="Z1378" s="44"/>
      <c r="AA1378" s="44"/>
      <c r="AB1378" s="44"/>
      <c r="AC1378" s="44"/>
      <c r="AD1378" s="44"/>
      <c r="AP1378"/>
      <c r="AQ1378"/>
      <c r="AX1378"/>
    </row>
    <row r="1379" spans="18:50">
      <c r="R1379" s="409"/>
      <c r="S1379" s="44"/>
      <c r="T1379" s="44"/>
      <c r="U1379" s="44"/>
      <c r="V1379" s="44"/>
      <c r="W1379" s="44"/>
      <c r="X1379" s="44"/>
      <c r="Y1379" s="44"/>
      <c r="Z1379" s="44"/>
      <c r="AA1379" s="44"/>
      <c r="AB1379" s="44"/>
      <c r="AC1379" s="44"/>
      <c r="AD1379" s="44"/>
      <c r="AP1379"/>
      <c r="AQ1379"/>
      <c r="AX1379"/>
    </row>
    <row r="1380" spans="18:50">
      <c r="R1380" s="409"/>
      <c r="S1380" s="44"/>
      <c r="T1380" s="44"/>
      <c r="U1380" s="44"/>
      <c r="V1380" s="44"/>
      <c r="W1380" s="44"/>
      <c r="X1380" s="44"/>
      <c r="Y1380" s="44"/>
      <c r="Z1380" s="44"/>
      <c r="AA1380" s="44"/>
      <c r="AB1380" s="44"/>
      <c r="AC1380" s="44"/>
      <c r="AD1380" s="44"/>
      <c r="AP1380"/>
      <c r="AQ1380"/>
      <c r="AX1380"/>
    </row>
    <row r="1381" spans="18:50">
      <c r="R1381" s="409"/>
      <c r="S1381" s="44"/>
      <c r="T1381" s="44"/>
      <c r="U1381" s="44"/>
      <c r="V1381" s="44"/>
      <c r="W1381" s="44"/>
      <c r="X1381" s="44"/>
      <c r="Y1381" s="44"/>
      <c r="Z1381" s="44"/>
      <c r="AA1381" s="44"/>
      <c r="AB1381" s="44"/>
      <c r="AC1381" s="44"/>
      <c r="AD1381" s="44"/>
      <c r="AP1381"/>
      <c r="AQ1381"/>
      <c r="AX1381"/>
    </row>
    <row r="1382" spans="18:50">
      <c r="R1382" s="409"/>
      <c r="S1382" s="44"/>
      <c r="T1382" s="44"/>
      <c r="U1382" s="44"/>
      <c r="V1382" s="44"/>
      <c r="W1382" s="44"/>
      <c r="X1382" s="44"/>
      <c r="Y1382" s="44"/>
      <c r="Z1382" s="44"/>
      <c r="AA1382" s="44"/>
      <c r="AB1382" s="44"/>
      <c r="AC1382" s="44"/>
      <c r="AD1382" s="44"/>
      <c r="AP1382"/>
      <c r="AQ1382"/>
      <c r="AX1382"/>
    </row>
    <row r="1383" spans="18:50">
      <c r="R1383" s="409"/>
      <c r="S1383" s="44"/>
      <c r="T1383" s="44"/>
      <c r="U1383" s="44"/>
      <c r="V1383" s="44"/>
      <c r="W1383" s="44"/>
      <c r="X1383" s="44"/>
      <c r="Y1383" s="44"/>
      <c r="Z1383" s="44"/>
      <c r="AA1383" s="44"/>
      <c r="AB1383" s="44"/>
      <c r="AC1383" s="44"/>
      <c r="AD1383" s="44"/>
      <c r="AP1383"/>
      <c r="AQ1383"/>
      <c r="AX1383"/>
    </row>
    <row r="1384" spans="18:50">
      <c r="R1384" s="409"/>
      <c r="S1384" s="44"/>
      <c r="T1384" s="44"/>
      <c r="U1384" s="44"/>
      <c r="V1384" s="44"/>
      <c r="W1384" s="44"/>
      <c r="X1384" s="44"/>
      <c r="Y1384" s="44"/>
      <c r="Z1384" s="44"/>
      <c r="AA1384" s="44"/>
      <c r="AB1384" s="44"/>
      <c r="AC1384" s="44"/>
      <c r="AD1384" s="44"/>
      <c r="AP1384"/>
      <c r="AQ1384"/>
      <c r="AX1384"/>
    </row>
    <row r="1385" spans="18:50">
      <c r="R1385" s="409"/>
      <c r="S1385" s="44"/>
      <c r="T1385" s="44"/>
      <c r="U1385" s="44"/>
      <c r="V1385" s="44"/>
      <c r="W1385" s="44"/>
      <c r="X1385" s="44"/>
      <c r="Y1385" s="44"/>
      <c r="Z1385" s="44"/>
      <c r="AA1385" s="44"/>
      <c r="AB1385" s="44"/>
      <c r="AC1385" s="44"/>
      <c r="AD1385" s="44"/>
      <c r="AP1385"/>
      <c r="AQ1385"/>
      <c r="AX1385"/>
    </row>
    <row r="1386" spans="18:50">
      <c r="R1386" s="409"/>
      <c r="S1386" s="44"/>
      <c r="T1386" s="44"/>
      <c r="U1386" s="44"/>
      <c r="V1386" s="44"/>
      <c r="W1386" s="44"/>
      <c r="X1386" s="44"/>
      <c r="Y1386" s="44"/>
      <c r="Z1386" s="44"/>
      <c r="AA1386" s="44"/>
      <c r="AB1386" s="44"/>
      <c r="AC1386" s="44"/>
      <c r="AD1386" s="44"/>
      <c r="AP1386"/>
      <c r="AQ1386"/>
      <c r="AX1386"/>
    </row>
    <row r="1387" spans="18:50">
      <c r="R1387" s="409"/>
      <c r="S1387" s="44"/>
      <c r="T1387" s="44"/>
      <c r="U1387" s="44"/>
      <c r="V1387" s="44"/>
      <c r="W1387" s="44"/>
      <c r="X1387" s="44"/>
      <c r="Y1387" s="44"/>
      <c r="Z1387" s="44"/>
      <c r="AA1387" s="44"/>
      <c r="AB1387" s="44"/>
      <c r="AC1387" s="44"/>
      <c r="AD1387" s="44"/>
      <c r="AP1387"/>
      <c r="AQ1387"/>
      <c r="AX1387"/>
    </row>
    <row r="1388" spans="18:50">
      <c r="R1388" s="409"/>
      <c r="S1388" s="44"/>
      <c r="T1388" s="44"/>
      <c r="U1388" s="44"/>
      <c r="V1388" s="44"/>
      <c r="W1388" s="44"/>
      <c r="X1388" s="44"/>
      <c r="Y1388" s="44"/>
      <c r="Z1388" s="44"/>
      <c r="AA1388" s="44"/>
      <c r="AB1388" s="44"/>
      <c r="AC1388" s="44"/>
      <c r="AD1388" s="44"/>
      <c r="AP1388"/>
      <c r="AQ1388"/>
      <c r="AX1388"/>
    </row>
    <row r="1389" spans="18:50">
      <c r="R1389" s="409"/>
      <c r="S1389" s="44"/>
      <c r="T1389" s="44"/>
      <c r="U1389" s="44"/>
      <c r="V1389" s="44"/>
      <c r="W1389" s="44"/>
      <c r="X1389" s="44"/>
      <c r="Y1389" s="44"/>
      <c r="Z1389" s="44"/>
      <c r="AA1389" s="44"/>
      <c r="AB1389" s="44"/>
      <c r="AC1389" s="44"/>
      <c r="AD1389" s="44"/>
      <c r="AP1389"/>
      <c r="AQ1389"/>
      <c r="AX1389"/>
    </row>
    <row r="1390" spans="18:50">
      <c r="R1390" s="409"/>
      <c r="S1390" s="44"/>
      <c r="T1390" s="44"/>
      <c r="U1390" s="44"/>
      <c r="V1390" s="44"/>
      <c r="W1390" s="44"/>
      <c r="X1390" s="44"/>
      <c r="Y1390" s="44"/>
      <c r="Z1390" s="44"/>
      <c r="AA1390" s="44"/>
      <c r="AB1390" s="44"/>
      <c r="AC1390" s="44"/>
      <c r="AD1390" s="44"/>
      <c r="AP1390"/>
      <c r="AQ1390"/>
      <c r="AX1390"/>
    </row>
    <row r="1391" spans="18:50">
      <c r="R1391" s="409"/>
      <c r="S1391" s="44"/>
      <c r="T1391" s="44"/>
      <c r="U1391" s="44"/>
      <c r="V1391" s="44"/>
      <c r="W1391" s="44"/>
      <c r="X1391" s="44"/>
      <c r="Y1391" s="44"/>
      <c r="Z1391" s="44"/>
      <c r="AA1391" s="44"/>
      <c r="AB1391" s="44"/>
      <c r="AC1391" s="44"/>
      <c r="AD1391" s="44"/>
      <c r="AP1391"/>
      <c r="AQ1391"/>
      <c r="AX1391"/>
    </row>
    <row r="1392" spans="18:50">
      <c r="R1392" s="409"/>
      <c r="S1392" s="44"/>
      <c r="T1392" s="44"/>
      <c r="U1392" s="44"/>
      <c r="V1392" s="44"/>
      <c r="W1392" s="44"/>
      <c r="X1392" s="44"/>
      <c r="Y1392" s="44"/>
      <c r="Z1392" s="44"/>
      <c r="AA1392" s="44"/>
      <c r="AB1392" s="44"/>
      <c r="AC1392" s="44"/>
      <c r="AD1392" s="44"/>
      <c r="AP1392"/>
      <c r="AQ1392"/>
      <c r="AX1392"/>
    </row>
    <row r="1393" spans="18:50">
      <c r="R1393" s="409"/>
      <c r="S1393" s="44"/>
      <c r="T1393" s="44"/>
      <c r="U1393" s="44"/>
      <c r="V1393" s="44"/>
      <c r="W1393" s="44"/>
      <c r="X1393" s="44"/>
      <c r="Y1393" s="44"/>
      <c r="Z1393" s="44"/>
      <c r="AA1393" s="44"/>
      <c r="AB1393" s="44"/>
      <c r="AC1393" s="44"/>
      <c r="AD1393" s="44"/>
      <c r="AP1393"/>
      <c r="AQ1393"/>
      <c r="AX1393"/>
    </row>
    <row r="1394" spans="18:50">
      <c r="R1394" s="409"/>
      <c r="S1394" s="44"/>
      <c r="T1394" s="44"/>
      <c r="U1394" s="44"/>
      <c r="V1394" s="44"/>
      <c r="W1394" s="44"/>
      <c r="X1394" s="44"/>
      <c r="Y1394" s="44"/>
      <c r="Z1394" s="44"/>
      <c r="AA1394" s="44"/>
      <c r="AB1394" s="44"/>
      <c r="AC1394" s="44"/>
      <c r="AD1394" s="44"/>
      <c r="AP1394"/>
      <c r="AQ1394"/>
      <c r="AX1394"/>
    </row>
    <row r="1395" spans="18:50">
      <c r="R1395" s="409"/>
      <c r="S1395" s="44"/>
      <c r="T1395" s="44"/>
      <c r="U1395" s="44"/>
      <c r="V1395" s="44"/>
      <c r="W1395" s="44"/>
      <c r="X1395" s="44"/>
      <c r="Y1395" s="44"/>
      <c r="Z1395" s="44"/>
      <c r="AA1395" s="44"/>
      <c r="AB1395" s="44"/>
      <c r="AC1395" s="44"/>
      <c r="AD1395" s="44"/>
      <c r="AP1395"/>
      <c r="AQ1395"/>
      <c r="AX1395"/>
    </row>
    <row r="1396" spans="18:50">
      <c r="R1396" s="409"/>
      <c r="S1396" s="44"/>
      <c r="T1396" s="44"/>
      <c r="U1396" s="44"/>
      <c r="V1396" s="44"/>
      <c r="W1396" s="44"/>
      <c r="X1396" s="44"/>
      <c r="Y1396" s="44"/>
      <c r="Z1396" s="44"/>
      <c r="AA1396" s="44"/>
      <c r="AB1396" s="44"/>
      <c r="AC1396" s="44"/>
      <c r="AD1396" s="44"/>
      <c r="AP1396"/>
      <c r="AQ1396"/>
      <c r="AX1396"/>
    </row>
    <row r="1397" spans="18:50">
      <c r="R1397" s="409"/>
      <c r="S1397" s="44"/>
      <c r="T1397" s="44"/>
      <c r="U1397" s="44"/>
      <c r="V1397" s="44"/>
      <c r="W1397" s="44"/>
      <c r="X1397" s="44"/>
      <c r="Y1397" s="44"/>
      <c r="Z1397" s="44"/>
      <c r="AA1397" s="44"/>
      <c r="AB1397" s="44"/>
      <c r="AC1397" s="44"/>
      <c r="AD1397" s="44"/>
      <c r="AP1397"/>
      <c r="AQ1397"/>
      <c r="AX1397"/>
    </row>
    <row r="1398" spans="18:50">
      <c r="R1398" s="409"/>
      <c r="S1398" s="44"/>
      <c r="T1398" s="44"/>
      <c r="U1398" s="44"/>
      <c r="V1398" s="44"/>
      <c r="W1398" s="44"/>
      <c r="X1398" s="44"/>
      <c r="Y1398" s="44"/>
      <c r="Z1398" s="44"/>
      <c r="AA1398" s="44"/>
      <c r="AB1398" s="44"/>
      <c r="AC1398" s="44"/>
      <c r="AD1398" s="44"/>
      <c r="AP1398"/>
      <c r="AQ1398"/>
      <c r="AX1398"/>
    </row>
    <row r="1399" spans="18:50">
      <c r="R1399" s="409"/>
      <c r="S1399" s="44"/>
      <c r="T1399" s="44"/>
      <c r="U1399" s="44"/>
      <c r="V1399" s="44"/>
      <c r="W1399" s="44"/>
      <c r="X1399" s="44"/>
      <c r="Y1399" s="44"/>
      <c r="Z1399" s="44"/>
      <c r="AA1399" s="44"/>
      <c r="AB1399" s="44"/>
      <c r="AC1399" s="44"/>
      <c r="AD1399" s="44"/>
      <c r="AP1399"/>
      <c r="AQ1399"/>
      <c r="AX1399"/>
    </row>
    <row r="1400" spans="18:50">
      <c r="R1400" s="409"/>
      <c r="S1400" s="44"/>
      <c r="T1400" s="44"/>
      <c r="U1400" s="44"/>
      <c r="V1400" s="44"/>
      <c r="W1400" s="44"/>
      <c r="X1400" s="44"/>
      <c r="Y1400" s="44"/>
      <c r="Z1400" s="44"/>
      <c r="AA1400" s="44"/>
      <c r="AB1400" s="44"/>
      <c r="AC1400" s="44"/>
      <c r="AD1400" s="44"/>
      <c r="AP1400"/>
      <c r="AQ1400"/>
      <c r="AX1400"/>
    </row>
    <row r="1401" spans="18:50">
      <c r="R1401" s="409"/>
      <c r="S1401" s="44"/>
      <c r="T1401" s="44"/>
      <c r="U1401" s="44"/>
      <c r="V1401" s="44"/>
      <c r="W1401" s="44"/>
      <c r="X1401" s="44"/>
      <c r="Y1401" s="44"/>
      <c r="Z1401" s="44"/>
      <c r="AA1401" s="44"/>
      <c r="AB1401" s="44"/>
      <c r="AC1401" s="44"/>
      <c r="AD1401" s="44"/>
      <c r="AP1401"/>
      <c r="AQ1401"/>
      <c r="AX1401"/>
    </row>
    <row r="1402" spans="18:50">
      <c r="R1402" s="409"/>
      <c r="S1402" s="44"/>
      <c r="T1402" s="44"/>
      <c r="U1402" s="44"/>
      <c r="V1402" s="44"/>
      <c r="W1402" s="44"/>
      <c r="X1402" s="44"/>
      <c r="Y1402" s="44"/>
      <c r="Z1402" s="44"/>
      <c r="AA1402" s="44"/>
      <c r="AB1402" s="44"/>
      <c r="AC1402" s="44"/>
      <c r="AD1402" s="44"/>
      <c r="AP1402"/>
      <c r="AQ1402"/>
      <c r="AX1402"/>
    </row>
    <row r="1403" spans="18:50">
      <c r="R1403" s="409"/>
      <c r="S1403" s="44"/>
      <c r="T1403" s="44"/>
      <c r="U1403" s="44"/>
      <c r="V1403" s="44"/>
      <c r="W1403" s="44"/>
      <c r="X1403" s="44"/>
      <c r="Y1403" s="44"/>
      <c r="Z1403" s="44"/>
      <c r="AA1403" s="44"/>
      <c r="AB1403" s="44"/>
      <c r="AC1403" s="44"/>
      <c r="AD1403" s="44"/>
      <c r="AP1403"/>
      <c r="AQ1403"/>
      <c r="AX1403"/>
    </row>
    <row r="1404" spans="18:50">
      <c r="R1404" s="409"/>
      <c r="S1404" s="44"/>
      <c r="T1404" s="44"/>
      <c r="U1404" s="44"/>
      <c r="V1404" s="44"/>
      <c r="W1404" s="44"/>
      <c r="X1404" s="44"/>
      <c r="Y1404" s="44"/>
      <c r="Z1404" s="44"/>
      <c r="AA1404" s="44"/>
      <c r="AB1404" s="44"/>
      <c r="AC1404" s="44"/>
      <c r="AD1404" s="44"/>
      <c r="AP1404"/>
      <c r="AQ1404"/>
      <c r="AX1404"/>
    </row>
    <row r="1405" spans="18:50">
      <c r="R1405" s="409"/>
      <c r="S1405" s="44"/>
      <c r="T1405" s="44"/>
      <c r="U1405" s="44"/>
      <c r="V1405" s="44"/>
      <c r="W1405" s="44"/>
      <c r="X1405" s="44"/>
      <c r="Y1405" s="44"/>
      <c r="Z1405" s="44"/>
      <c r="AA1405" s="44"/>
      <c r="AB1405" s="44"/>
      <c r="AC1405" s="44"/>
      <c r="AD1405" s="44"/>
      <c r="AP1405"/>
      <c r="AQ1405"/>
      <c r="AX1405"/>
    </row>
    <row r="1406" spans="18:50">
      <c r="R1406" s="409"/>
      <c r="S1406" s="44"/>
      <c r="T1406" s="44"/>
      <c r="U1406" s="44"/>
      <c r="V1406" s="44"/>
      <c r="W1406" s="44"/>
      <c r="X1406" s="44"/>
      <c r="Y1406" s="44"/>
      <c r="Z1406" s="44"/>
      <c r="AA1406" s="44"/>
      <c r="AB1406" s="44"/>
      <c r="AC1406" s="44"/>
      <c r="AD1406" s="44"/>
      <c r="AP1406"/>
      <c r="AQ1406"/>
      <c r="AX1406"/>
    </row>
    <row r="1407" spans="18:50">
      <c r="R1407" s="409"/>
      <c r="S1407" s="44"/>
      <c r="T1407" s="44"/>
      <c r="U1407" s="44"/>
      <c r="V1407" s="44"/>
      <c r="W1407" s="44"/>
      <c r="X1407" s="44"/>
      <c r="Y1407" s="44"/>
      <c r="Z1407" s="44"/>
      <c r="AA1407" s="44"/>
      <c r="AB1407" s="44"/>
      <c r="AC1407" s="44"/>
      <c r="AD1407" s="44"/>
      <c r="AP1407"/>
      <c r="AQ1407"/>
      <c r="AX1407"/>
    </row>
    <row r="1408" spans="18:50">
      <c r="R1408" s="409"/>
      <c r="S1408" s="44"/>
      <c r="T1408" s="44"/>
      <c r="U1408" s="44"/>
      <c r="V1408" s="44"/>
      <c r="W1408" s="44"/>
      <c r="X1408" s="44"/>
      <c r="Y1408" s="44"/>
      <c r="Z1408" s="44"/>
      <c r="AA1408" s="44"/>
      <c r="AB1408" s="44"/>
      <c r="AC1408" s="44"/>
      <c r="AD1408" s="44"/>
      <c r="AP1408"/>
      <c r="AQ1408"/>
      <c r="AX1408"/>
    </row>
    <row r="1409" spans="18:50">
      <c r="R1409" s="409"/>
      <c r="S1409" s="44"/>
      <c r="T1409" s="44"/>
      <c r="U1409" s="44"/>
      <c r="V1409" s="44"/>
      <c r="W1409" s="44"/>
      <c r="X1409" s="44"/>
      <c r="Y1409" s="44"/>
      <c r="Z1409" s="44"/>
      <c r="AA1409" s="44"/>
      <c r="AB1409" s="44"/>
      <c r="AC1409" s="44"/>
      <c r="AD1409" s="44"/>
      <c r="AP1409"/>
      <c r="AQ1409"/>
      <c r="AX1409"/>
    </row>
    <row r="1410" spans="18:50">
      <c r="R1410" s="409"/>
      <c r="S1410" s="44"/>
      <c r="T1410" s="44"/>
      <c r="U1410" s="44"/>
      <c r="V1410" s="44"/>
      <c r="W1410" s="44"/>
      <c r="X1410" s="44"/>
      <c r="Y1410" s="44"/>
      <c r="Z1410" s="44"/>
      <c r="AA1410" s="44"/>
      <c r="AB1410" s="44"/>
      <c r="AC1410" s="44"/>
      <c r="AD1410" s="44"/>
      <c r="AP1410"/>
      <c r="AQ1410"/>
      <c r="AX1410"/>
    </row>
    <row r="1411" spans="18:50">
      <c r="R1411" s="409"/>
      <c r="S1411" s="44"/>
      <c r="T1411" s="44"/>
      <c r="U1411" s="44"/>
      <c r="V1411" s="44"/>
      <c r="W1411" s="44"/>
      <c r="X1411" s="44"/>
      <c r="Y1411" s="44"/>
      <c r="Z1411" s="44"/>
      <c r="AA1411" s="44"/>
      <c r="AB1411" s="44"/>
      <c r="AC1411" s="44"/>
      <c r="AD1411" s="44"/>
      <c r="AP1411"/>
      <c r="AQ1411"/>
      <c r="AX1411"/>
    </row>
    <row r="1412" spans="18:50">
      <c r="R1412" s="409"/>
      <c r="S1412" s="44"/>
      <c r="T1412" s="44"/>
      <c r="U1412" s="44"/>
      <c r="V1412" s="44"/>
      <c r="W1412" s="44"/>
      <c r="X1412" s="44"/>
      <c r="Y1412" s="44"/>
      <c r="Z1412" s="44"/>
      <c r="AA1412" s="44"/>
      <c r="AB1412" s="44"/>
      <c r="AC1412" s="44"/>
      <c r="AD1412" s="44"/>
      <c r="AP1412"/>
      <c r="AQ1412"/>
      <c r="AX1412"/>
    </row>
    <row r="1413" spans="18:50">
      <c r="R1413" s="409"/>
      <c r="S1413" s="44"/>
      <c r="T1413" s="44"/>
      <c r="U1413" s="44"/>
      <c r="V1413" s="44"/>
      <c r="W1413" s="44"/>
      <c r="X1413" s="44"/>
      <c r="Y1413" s="44"/>
      <c r="Z1413" s="44"/>
      <c r="AA1413" s="44"/>
      <c r="AB1413" s="44"/>
      <c r="AC1413" s="44"/>
      <c r="AD1413" s="44"/>
      <c r="AP1413"/>
      <c r="AQ1413"/>
      <c r="AX1413"/>
    </row>
    <row r="1414" spans="18:50">
      <c r="R1414" s="409"/>
      <c r="S1414" s="44"/>
      <c r="T1414" s="44"/>
      <c r="U1414" s="44"/>
      <c r="V1414" s="44"/>
      <c r="W1414" s="44"/>
      <c r="X1414" s="44"/>
      <c r="Y1414" s="44"/>
      <c r="Z1414" s="44"/>
      <c r="AA1414" s="44"/>
      <c r="AB1414" s="44"/>
      <c r="AC1414" s="44"/>
      <c r="AD1414" s="44"/>
      <c r="AP1414"/>
      <c r="AQ1414"/>
      <c r="AX1414"/>
    </row>
    <row r="1415" spans="18:50">
      <c r="R1415" s="409"/>
      <c r="S1415" s="44"/>
      <c r="T1415" s="44"/>
      <c r="U1415" s="44"/>
      <c r="V1415" s="44"/>
      <c r="W1415" s="44"/>
      <c r="X1415" s="44"/>
      <c r="Y1415" s="44"/>
      <c r="Z1415" s="44"/>
      <c r="AA1415" s="44"/>
      <c r="AB1415" s="44"/>
      <c r="AC1415" s="44"/>
      <c r="AD1415" s="44"/>
      <c r="AP1415"/>
      <c r="AQ1415"/>
      <c r="AX1415"/>
    </row>
    <row r="1416" spans="18:50">
      <c r="R1416" s="409"/>
      <c r="S1416" s="44"/>
      <c r="T1416" s="44"/>
      <c r="U1416" s="44"/>
      <c r="V1416" s="44"/>
      <c r="W1416" s="44"/>
      <c r="X1416" s="44"/>
      <c r="Y1416" s="44"/>
      <c r="Z1416" s="44"/>
      <c r="AA1416" s="44"/>
      <c r="AB1416" s="44"/>
      <c r="AC1416" s="44"/>
      <c r="AD1416" s="44"/>
      <c r="AP1416"/>
      <c r="AQ1416"/>
      <c r="AX1416"/>
    </row>
    <row r="1417" spans="18:50">
      <c r="R1417" s="409"/>
      <c r="S1417" s="44"/>
      <c r="T1417" s="44"/>
      <c r="U1417" s="44"/>
      <c r="V1417" s="44"/>
      <c r="W1417" s="44"/>
      <c r="X1417" s="44"/>
      <c r="Y1417" s="44"/>
      <c r="Z1417" s="44"/>
      <c r="AA1417" s="44"/>
      <c r="AB1417" s="44"/>
      <c r="AC1417" s="44"/>
      <c r="AD1417" s="44"/>
      <c r="AP1417"/>
      <c r="AQ1417"/>
      <c r="AX1417"/>
    </row>
    <row r="1418" spans="18:50">
      <c r="R1418" s="409"/>
      <c r="S1418" s="44"/>
      <c r="T1418" s="44"/>
      <c r="U1418" s="44"/>
      <c r="V1418" s="44"/>
      <c r="W1418" s="44"/>
      <c r="X1418" s="44"/>
      <c r="Y1418" s="44"/>
      <c r="Z1418" s="44"/>
      <c r="AA1418" s="44"/>
      <c r="AB1418" s="44"/>
      <c r="AC1418" s="44"/>
      <c r="AD1418" s="44"/>
      <c r="AP1418"/>
      <c r="AQ1418"/>
      <c r="AX1418"/>
    </row>
    <row r="1419" spans="18:50">
      <c r="R1419" s="409"/>
      <c r="S1419" s="44"/>
      <c r="T1419" s="44"/>
      <c r="U1419" s="44"/>
      <c r="V1419" s="44"/>
      <c r="W1419" s="44"/>
      <c r="X1419" s="44"/>
      <c r="Y1419" s="44"/>
      <c r="Z1419" s="44"/>
      <c r="AA1419" s="44"/>
      <c r="AB1419" s="44"/>
      <c r="AC1419" s="44"/>
      <c r="AD1419" s="44"/>
      <c r="AP1419"/>
      <c r="AQ1419"/>
      <c r="AX1419"/>
    </row>
    <row r="1420" spans="18:50">
      <c r="R1420" s="409"/>
      <c r="S1420" s="44"/>
      <c r="T1420" s="44"/>
      <c r="U1420" s="44"/>
      <c r="V1420" s="44"/>
      <c r="W1420" s="44"/>
      <c r="X1420" s="44"/>
      <c r="Y1420" s="44"/>
      <c r="Z1420" s="44"/>
      <c r="AA1420" s="44"/>
      <c r="AB1420" s="44"/>
      <c r="AC1420" s="44"/>
      <c r="AD1420" s="44"/>
      <c r="AP1420"/>
      <c r="AQ1420"/>
      <c r="AX1420"/>
    </row>
    <row r="1421" spans="18:50">
      <c r="R1421" s="409"/>
      <c r="S1421" s="44"/>
      <c r="T1421" s="44"/>
      <c r="U1421" s="44"/>
      <c r="V1421" s="44"/>
      <c r="W1421" s="44"/>
      <c r="X1421" s="44"/>
      <c r="Y1421" s="44"/>
      <c r="Z1421" s="44"/>
      <c r="AA1421" s="44"/>
      <c r="AB1421" s="44"/>
      <c r="AC1421" s="44"/>
      <c r="AD1421" s="44"/>
      <c r="AP1421"/>
      <c r="AQ1421"/>
      <c r="AX1421"/>
    </row>
    <row r="1422" spans="18:50">
      <c r="R1422" s="409"/>
      <c r="S1422" s="44"/>
      <c r="T1422" s="44"/>
      <c r="U1422" s="44"/>
      <c r="V1422" s="44"/>
      <c r="W1422" s="44"/>
      <c r="X1422" s="44"/>
      <c r="Y1422" s="44"/>
      <c r="Z1422" s="44"/>
      <c r="AA1422" s="44"/>
      <c r="AB1422" s="44"/>
      <c r="AC1422" s="44"/>
      <c r="AD1422" s="44"/>
      <c r="AP1422"/>
      <c r="AQ1422"/>
      <c r="AX1422"/>
    </row>
    <row r="1423" spans="18:50">
      <c r="R1423" s="409"/>
      <c r="S1423" s="44"/>
      <c r="T1423" s="44"/>
      <c r="U1423" s="44"/>
      <c r="V1423" s="44"/>
      <c r="W1423" s="44"/>
      <c r="X1423" s="44"/>
      <c r="Y1423" s="44"/>
      <c r="Z1423" s="44"/>
      <c r="AA1423" s="44"/>
      <c r="AB1423" s="44"/>
      <c r="AC1423" s="44"/>
      <c r="AD1423" s="44"/>
      <c r="AP1423"/>
      <c r="AQ1423"/>
      <c r="AX1423"/>
    </row>
    <row r="1424" spans="18:50">
      <c r="R1424" s="409"/>
      <c r="S1424" s="44"/>
      <c r="T1424" s="44"/>
      <c r="U1424" s="44"/>
      <c r="V1424" s="44"/>
      <c r="W1424" s="44"/>
      <c r="X1424" s="44"/>
      <c r="Y1424" s="44"/>
      <c r="Z1424" s="44"/>
      <c r="AA1424" s="44"/>
      <c r="AB1424" s="44"/>
      <c r="AC1424" s="44"/>
      <c r="AD1424" s="44"/>
      <c r="AP1424"/>
      <c r="AQ1424"/>
      <c r="AX1424"/>
    </row>
    <row r="1425" spans="18:50">
      <c r="R1425" s="409"/>
      <c r="S1425" s="44"/>
      <c r="T1425" s="44"/>
      <c r="U1425" s="44"/>
      <c r="V1425" s="44"/>
      <c r="W1425" s="44"/>
      <c r="X1425" s="44"/>
      <c r="Y1425" s="44"/>
      <c r="Z1425" s="44"/>
      <c r="AA1425" s="44"/>
      <c r="AB1425" s="44"/>
      <c r="AC1425" s="44"/>
      <c r="AD1425" s="44"/>
      <c r="AP1425"/>
      <c r="AQ1425"/>
      <c r="AX1425"/>
    </row>
    <row r="1426" spans="18:50">
      <c r="R1426" s="409"/>
      <c r="S1426" s="44"/>
      <c r="T1426" s="44"/>
      <c r="U1426" s="44"/>
      <c r="V1426" s="44"/>
      <c r="W1426" s="44"/>
      <c r="X1426" s="44"/>
      <c r="Y1426" s="44"/>
      <c r="Z1426" s="44"/>
      <c r="AA1426" s="44"/>
      <c r="AB1426" s="44"/>
      <c r="AC1426" s="44"/>
      <c r="AD1426" s="44"/>
      <c r="AP1426"/>
      <c r="AQ1426"/>
      <c r="AX1426"/>
    </row>
    <row r="1427" spans="18:50">
      <c r="R1427" s="409"/>
      <c r="S1427" s="44"/>
      <c r="T1427" s="44"/>
      <c r="U1427" s="44"/>
      <c r="V1427" s="44"/>
      <c r="W1427" s="44"/>
      <c r="X1427" s="44"/>
      <c r="Y1427" s="44"/>
      <c r="Z1427" s="44"/>
      <c r="AA1427" s="44"/>
      <c r="AB1427" s="44"/>
      <c r="AC1427" s="44"/>
      <c r="AD1427" s="44"/>
      <c r="AP1427"/>
      <c r="AQ1427"/>
      <c r="AX1427"/>
    </row>
    <row r="1428" spans="18:50">
      <c r="R1428" s="409"/>
      <c r="S1428" s="44"/>
      <c r="T1428" s="44"/>
      <c r="U1428" s="44"/>
      <c r="V1428" s="44"/>
      <c r="W1428" s="44"/>
      <c r="X1428" s="44"/>
      <c r="Y1428" s="44"/>
      <c r="Z1428" s="44"/>
      <c r="AA1428" s="44"/>
      <c r="AB1428" s="44"/>
      <c r="AC1428" s="44"/>
      <c r="AD1428" s="44"/>
      <c r="AP1428"/>
      <c r="AQ1428"/>
      <c r="AX1428"/>
    </row>
    <row r="1429" spans="18:50">
      <c r="R1429" s="409"/>
      <c r="S1429" s="44"/>
      <c r="T1429" s="44"/>
      <c r="U1429" s="44"/>
      <c r="V1429" s="44"/>
      <c r="W1429" s="44"/>
      <c r="X1429" s="44"/>
      <c r="Y1429" s="44"/>
      <c r="Z1429" s="44"/>
      <c r="AA1429" s="44"/>
      <c r="AB1429" s="44"/>
      <c r="AC1429" s="44"/>
      <c r="AD1429" s="44"/>
      <c r="AP1429"/>
      <c r="AQ1429"/>
      <c r="AX1429"/>
    </row>
    <row r="1430" spans="18:50">
      <c r="R1430" s="409"/>
      <c r="S1430" s="44"/>
      <c r="T1430" s="44"/>
      <c r="U1430" s="44"/>
      <c r="V1430" s="44"/>
      <c r="W1430" s="44"/>
      <c r="X1430" s="44"/>
      <c r="Y1430" s="44"/>
      <c r="Z1430" s="44"/>
      <c r="AA1430" s="44"/>
      <c r="AB1430" s="44"/>
      <c r="AC1430" s="44"/>
      <c r="AD1430" s="44"/>
      <c r="AP1430"/>
      <c r="AQ1430"/>
      <c r="AX1430"/>
    </row>
    <row r="1431" spans="18:50">
      <c r="R1431" s="409"/>
      <c r="S1431" s="44"/>
      <c r="T1431" s="44"/>
      <c r="U1431" s="44"/>
      <c r="V1431" s="44"/>
      <c r="W1431" s="44"/>
      <c r="X1431" s="44"/>
      <c r="Y1431" s="44"/>
      <c r="Z1431" s="44"/>
      <c r="AA1431" s="44"/>
      <c r="AB1431" s="44"/>
      <c r="AC1431" s="44"/>
      <c r="AD1431" s="44"/>
      <c r="AP1431"/>
      <c r="AQ1431"/>
      <c r="AX1431"/>
    </row>
    <row r="1432" spans="18:50">
      <c r="R1432" s="409"/>
      <c r="S1432" s="44"/>
      <c r="T1432" s="44"/>
      <c r="U1432" s="44"/>
      <c r="V1432" s="44"/>
      <c r="W1432" s="44"/>
      <c r="X1432" s="44"/>
      <c r="Y1432" s="44"/>
      <c r="Z1432" s="44"/>
      <c r="AA1432" s="44"/>
      <c r="AB1432" s="44"/>
      <c r="AC1432" s="44"/>
      <c r="AD1432" s="44"/>
      <c r="AP1432"/>
      <c r="AQ1432"/>
      <c r="AX1432"/>
    </row>
    <row r="1433" spans="18:50">
      <c r="R1433" s="409"/>
      <c r="S1433" s="44"/>
      <c r="T1433" s="44"/>
      <c r="U1433" s="44"/>
      <c r="V1433" s="44"/>
      <c r="W1433" s="44"/>
      <c r="X1433" s="44"/>
      <c r="Y1433" s="44"/>
      <c r="Z1433" s="44"/>
      <c r="AA1433" s="44"/>
      <c r="AB1433" s="44"/>
      <c r="AC1433" s="44"/>
      <c r="AD1433" s="44"/>
      <c r="AP1433"/>
      <c r="AQ1433"/>
      <c r="AX1433"/>
    </row>
    <row r="1434" spans="18:50">
      <c r="R1434" s="409"/>
      <c r="S1434" s="44"/>
      <c r="T1434" s="44"/>
      <c r="U1434" s="44"/>
      <c r="V1434" s="44"/>
      <c r="W1434" s="44"/>
      <c r="X1434" s="44"/>
      <c r="Y1434" s="44"/>
      <c r="Z1434" s="44"/>
      <c r="AA1434" s="44"/>
      <c r="AB1434" s="44"/>
      <c r="AC1434" s="44"/>
      <c r="AD1434" s="44"/>
      <c r="AP1434"/>
      <c r="AQ1434"/>
      <c r="AX1434"/>
    </row>
    <row r="1435" spans="18:50">
      <c r="R1435" s="409"/>
      <c r="S1435" s="44"/>
      <c r="T1435" s="44"/>
      <c r="U1435" s="44"/>
      <c r="V1435" s="44"/>
      <c r="W1435" s="44"/>
      <c r="X1435" s="44"/>
      <c r="Y1435" s="44"/>
      <c r="Z1435" s="44"/>
      <c r="AA1435" s="44"/>
      <c r="AB1435" s="44"/>
      <c r="AC1435" s="44"/>
      <c r="AD1435" s="44"/>
      <c r="AP1435"/>
      <c r="AQ1435"/>
      <c r="AX1435"/>
    </row>
    <row r="1436" spans="18:50">
      <c r="R1436" s="409"/>
      <c r="S1436" s="44"/>
      <c r="T1436" s="44"/>
      <c r="U1436" s="44"/>
      <c r="V1436" s="44"/>
      <c r="W1436" s="44"/>
      <c r="X1436" s="44"/>
      <c r="Y1436" s="44"/>
      <c r="Z1436" s="44"/>
      <c r="AA1436" s="44"/>
      <c r="AB1436" s="44"/>
      <c r="AC1436" s="44"/>
      <c r="AD1436" s="44"/>
      <c r="AP1436"/>
      <c r="AQ1436"/>
      <c r="AX1436"/>
    </row>
    <row r="1437" spans="18:50">
      <c r="R1437" s="409"/>
      <c r="S1437" s="44"/>
      <c r="T1437" s="44"/>
      <c r="U1437" s="44"/>
      <c r="V1437" s="44"/>
      <c r="W1437" s="44"/>
      <c r="X1437" s="44"/>
      <c r="Y1437" s="44"/>
      <c r="Z1437" s="44"/>
      <c r="AA1437" s="44"/>
      <c r="AB1437" s="44"/>
      <c r="AC1437" s="44"/>
      <c r="AD1437" s="44"/>
      <c r="AP1437"/>
      <c r="AQ1437"/>
      <c r="AX1437"/>
    </row>
    <row r="1438" spans="18:50">
      <c r="R1438" s="409"/>
      <c r="S1438" s="44"/>
      <c r="T1438" s="44"/>
      <c r="U1438" s="44"/>
      <c r="V1438" s="44"/>
      <c r="W1438" s="44"/>
      <c r="X1438" s="44"/>
      <c r="Y1438" s="44"/>
      <c r="Z1438" s="44"/>
      <c r="AA1438" s="44"/>
      <c r="AB1438" s="44"/>
      <c r="AC1438" s="44"/>
      <c r="AD1438" s="44"/>
      <c r="AP1438"/>
      <c r="AQ1438"/>
      <c r="AX1438"/>
    </row>
    <row r="1439" spans="18:50">
      <c r="R1439" s="409"/>
      <c r="S1439" s="44"/>
      <c r="T1439" s="44"/>
      <c r="U1439" s="44"/>
      <c r="V1439" s="44"/>
      <c r="W1439" s="44"/>
      <c r="X1439" s="44"/>
      <c r="Y1439" s="44"/>
      <c r="Z1439" s="44"/>
      <c r="AA1439" s="44"/>
      <c r="AB1439" s="44"/>
      <c r="AC1439" s="44"/>
      <c r="AD1439" s="44"/>
      <c r="AP1439"/>
      <c r="AQ1439"/>
      <c r="AX1439"/>
    </row>
    <row r="1440" spans="18:50">
      <c r="R1440" s="409"/>
      <c r="S1440" s="44"/>
      <c r="T1440" s="44"/>
      <c r="U1440" s="44"/>
      <c r="V1440" s="44"/>
      <c r="W1440" s="44"/>
      <c r="X1440" s="44"/>
      <c r="Y1440" s="44"/>
      <c r="Z1440" s="44"/>
      <c r="AA1440" s="44"/>
      <c r="AB1440" s="44"/>
      <c r="AC1440" s="44"/>
      <c r="AD1440" s="44"/>
      <c r="AP1440"/>
      <c r="AQ1440"/>
      <c r="AX1440"/>
    </row>
    <row r="1441" spans="18:50">
      <c r="R1441" s="409"/>
      <c r="S1441" s="44"/>
      <c r="T1441" s="44"/>
      <c r="U1441" s="44"/>
      <c r="V1441" s="44"/>
      <c r="W1441" s="44"/>
      <c r="X1441" s="44"/>
      <c r="Y1441" s="44"/>
      <c r="Z1441" s="44"/>
      <c r="AA1441" s="44"/>
      <c r="AB1441" s="44"/>
      <c r="AC1441" s="44"/>
      <c r="AD1441" s="44"/>
      <c r="AP1441"/>
      <c r="AQ1441"/>
      <c r="AX1441"/>
    </row>
    <row r="1442" spans="18:50">
      <c r="R1442" s="409"/>
      <c r="S1442" s="44"/>
      <c r="T1442" s="44"/>
      <c r="U1442" s="44"/>
      <c r="V1442" s="44"/>
      <c r="W1442" s="44"/>
      <c r="X1442" s="44"/>
      <c r="Y1442" s="44"/>
      <c r="Z1442" s="44"/>
      <c r="AA1442" s="44"/>
      <c r="AB1442" s="44"/>
      <c r="AC1442" s="44"/>
      <c r="AD1442" s="44"/>
      <c r="AP1442"/>
      <c r="AQ1442"/>
      <c r="AX1442"/>
    </row>
    <row r="1443" spans="18:50">
      <c r="R1443" s="409"/>
      <c r="S1443" s="44"/>
      <c r="T1443" s="44"/>
      <c r="U1443" s="44"/>
      <c r="V1443" s="44"/>
      <c r="W1443" s="44"/>
      <c r="X1443" s="44"/>
      <c r="Y1443" s="44"/>
      <c r="Z1443" s="44"/>
      <c r="AA1443" s="44"/>
      <c r="AB1443" s="44"/>
      <c r="AC1443" s="44"/>
      <c r="AD1443" s="44"/>
      <c r="AP1443"/>
      <c r="AQ1443"/>
      <c r="AX1443"/>
    </row>
    <row r="1444" spans="18:50">
      <c r="R1444" s="409"/>
      <c r="S1444" s="44"/>
      <c r="T1444" s="44"/>
      <c r="U1444" s="44"/>
      <c r="V1444" s="44"/>
      <c r="W1444" s="44"/>
      <c r="X1444" s="44"/>
      <c r="Y1444" s="44"/>
      <c r="Z1444" s="44"/>
      <c r="AA1444" s="44"/>
      <c r="AB1444" s="44"/>
      <c r="AC1444" s="44"/>
      <c r="AD1444" s="44"/>
      <c r="AP1444"/>
      <c r="AQ1444"/>
      <c r="AX1444"/>
    </row>
    <row r="1445" spans="18:50">
      <c r="R1445" s="409"/>
      <c r="S1445" s="44"/>
      <c r="T1445" s="44"/>
      <c r="U1445" s="44"/>
      <c r="V1445" s="44"/>
      <c r="W1445" s="44"/>
      <c r="X1445" s="44"/>
      <c r="Y1445" s="44"/>
      <c r="Z1445" s="44"/>
      <c r="AA1445" s="44"/>
      <c r="AB1445" s="44"/>
      <c r="AC1445" s="44"/>
      <c r="AD1445" s="44"/>
      <c r="AP1445"/>
      <c r="AQ1445"/>
      <c r="AX1445"/>
    </row>
    <row r="1446" spans="18:50">
      <c r="R1446" s="409"/>
      <c r="S1446" s="44"/>
      <c r="T1446" s="44"/>
      <c r="U1446" s="44"/>
      <c r="V1446" s="44"/>
      <c r="W1446" s="44"/>
      <c r="X1446" s="44"/>
      <c r="Y1446" s="44"/>
      <c r="Z1446" s="44"/>
      <c r="AA1446" s="44"/>
      <c r="AB1446" s="44"/>
      <c r="AC1446" s="44"/>
      <c r="AD1446" s="44"/>
      <c r="AP1446"/>
      <c r="AQ1446"/>
      <c r="AX1446"/>
    </row>
    <row r="1447" spans="18:50">
      <c r="R1447" s="409"/>
      <c r="S1447" s="44"/>
      <c r="T1447" s="44"/>
      <c r="U1447" s="44"/>
      <c r="V1447" s="44"/>
      <c r="W1447" s="44"/>
      <c r="X1447" s="44"/>
      <c r="Y1447" s="44"/>
      <c r="Z1447" s="44"/>
      <c r="AA1447" s="44"/>
      <c r="AB1447" s="44"/>
      <c r="AC1447" s="44"/>
      <c r="AD1447" s="44"/>
      <c r="AP1447"/>
      <c r="AQ1447"/>
      <c r="AX1447"/>
    </row>
    <row r="1448" spans="18:50">
      <c r="R1448" s="409"/>
      <c r="S1448" s="44"/>
      <c r="T1448" s="44"/>
      <c r="U1448" s="44"/>
      <c r="V1448" s="44"/>
      <c r="W1448" s="44"/>
      <c r="X1448" s="44"/>
      <c r="Y1448" s="44"/>
      <c r="Z1448" s="44"/>
      <c r="AA1448" s="44"/>
      <c r="AB1448" s="44"/>
      <c r="AC1448" s="44"/>
      <c r="AD1448" s="44"/>
      <c r="AP1448"/>
      <c r="AQ1448"/>
      <c r="AX1448"/>
    </row>
    <row r="1449" spans="18:50">
      <c r="R1449" s="409"/>
      <c r="S1449" s="44"/>
      <c r="T1449" s="44"/>
      <c r="U1449" s="44"/>
      <c r="V1449" s="44"/>
      <c r="W1449" s="44"/>
      <c r="X1449" s="44"/>
      <c r="Y1449" s="44"/>
      <c r="Z1449" s="44"/>
      <c r="AA1449" s="44"/>
      <c r="AB1449" s="44"/>
      <c r="AC1449" s="44"/>
      <c r="AD1449" s="44"/>
      <c r="AP1449"/>
      <c r="AQ1449"/>
      <c r="AX1449"/>
    </row>
    <row r="1450" spans="18:50">
      <c r="R1450" s="409"/>
      <c r="S1450" s="44"/>
      <c r="T1450" s="44"/>
      <c r="U1450" s="44"/>
      <c r="V1450" s="44"/>
      <c r="W1450" s="44"/>
      <c r="X1450" s="44"/>
      <c r="Y1450" s="44"/>
      <c r="Z1450" s="44"/>
      <c r="AA1450" s="44"/>
      <c r="AB1450" s="44"/>
      <c r="AC1450" s="44"/>
      <c r="AD1450" s="44"/>
      <c r="AP1450"/>
      <c r="AQ1450"/>
      <c r="AX1450"/>
    </row>
    <row r="1451" spans="18:50">
      <c r="R1451" s="409"/>
      <c r="S1451" s="44"/>
      <c r="T1451" s="44"/>
      <c r="U1451" s="44"/>
      <c r="V1451" s="44"/>
      <c r="W1451" s="44"/>
      <c r="X1451" s="44"/>
      <c r="Y1451" s="44"/>
      <c r="Z1451" s="44"/>
      <c r="AA1451" s="44"/>
      <c r="AB1451" s="44"/>
      <c r="AC1451" s="44"/>
      <c r="AD1451" s="44"/>
      <c r="AP1451"/>
      <c r="AQ1451"/>
      <c r="AX1451"/>
    </row>
    <row r="1452" spans="18:50">
      <c r="R1452" s="409"/>
      <c r="S1452" s="44"/>
      <c r="T1452" s="44"/>
      <c r="U1452" s="44"/>
      <c r="V1452" s="44"/>
      <c r="W1452" s="44"/>
      <c r="X1452" s="44"/>
      <c r="Y1452" s="44"/>
      <c r="Z1452" s="44"/>
      <c r="AA1452" s="44"/>
      <c r="AB1452" s="44"/>
      <c r="AC1452" s="44"/>
      <c r="AD1452" s="44"/>
      <c r="AP1452"/>
      <c r="AQ1452"/>
      <c r="AX1452"/>
    </row>
    <row r="1453" spans="18:50">
      <c r="R1453" s="409"/>
      <c r="S1453" s="44"/>
      <c r="T1453" s="44"/>
      <c r="U1453" s="44"/>
      <c r="V1453" s="44"/>
      <c r="W1453" s="44"/>
      <c r="X1453" s="44"/>
      <c r="Y1453" s="44"/>
      <c r="Z1453" s="44"/>
      <c r="AA1453" s="44"/>
      <c r="AB1453" s="44"/>
      <c r="AC1453" s="44"/>
      <c r="AD1453" s="44"/>
      <c r="AP1453"/>
      <c r="AQ1453"/>
      <c r="AX1453"/>
    </row>
    <row r="1454" spans="18:50">
      <c r="R1454" s="409"/>
      <c r="S1454" s="44"/>
      <c r="T1454" s="44"/>
      <c r="U1454" s="44"/>
      <c r="V1454" s="44"/>
      <c r="W1454" s="44"/>
      <c r="X1454" s="44"/>
      <c r="Y1454" s="44"/>
      <c r="Z1454" s="44"/>
      <c r="AA1454" s="44"/>
      <c r="AB1454" s="44"/>
      <c r="AC1454" s="44"/>
      <c r="AD1454" s="44"/>
      <c r="AP1454"/>
      <c r="AQ1454"/>
      <c r="AX1454"/>
    </row>
    <row r="1455" spans="18:50">
      <c r="R1455" s="409"/>
      <c r="S1455" s="44"/>
      <c r="T1455" s="44"/>
      <c r="U1455" s="44"/>
      <c r="V1455" s="44"/>
      <c r="W1455" s="44"/>
      <c r="X1455" s="44"/>
      <c r="Y1455" s="44"/>
      <c r="Z1455" s="44"/>
      <c r="AA1455" s="44"/>
      <c r="AB1455" s="44"/>
      <c r="AC1455" s="44"/>
      <c r="AD1455" s="44"/>
      <c r="AP1455"/>
      <c r="AQ1455"/>
      <c r="AX1455"/>
    </row>
    <row r="1456" spans="18:50">
      <c r="R1456" s="409"/>
      <c r="S1456" s="44"/>
      <c r="T1456" s="44"/>
      <c r="U1456" s="44"/>
      <c r="V1456" s="44"/>
      <c r="W1456" s="44"/>
      <c r="X1456" s="44"/>
      <c r="Y1456" s="44"/>
      <c r="Z1456" s="44"/>
      <c r="AA1456" s="44"/>
      <c r="AB1456" s="44"/>
      <c r="AC1456" s="44"/>
      <c r="AD1456" s="44"/>
      <c r="AP1456"/>
      <c r="AQ1456"/>
      <c r="AX1456"/>
    </row>
    <row r="1457" spans="18:50">
      <c r="R1457" s="409"/>
      <c r="S1457" s="44"/>
      <c r="T1457" s="44"/>
      <c r="U1457" s="44"/>
      <c r="V1457" s="44"/>
      <c r="W1457" s="44"/>
      <c r="X1457" s="44"/>
      <c r="Y1457" s="44"/>
      <c r="Z1457" s="44"/>
      <c r="AA1457" s="44"/>
      <c r="AB1457" s="44"/>
      <c r="AC1457" s="44"/>
      <c r="AD1457" s="44"/>
      <c r="AP1457"/>
      <c r="AQ1457"/>
      <c r="AX1457"/>
    </row>
    <row r="1458" spans="18:50">
      <c r="R1458" s="409"/>
      <c r="S1458" s="44"/>
      <c r="T1458" s="44"/>
      <c r="U1458" s="44"/>
      <c r="V1458" s="44"/>
      <c r="W1458" s="44"/>
      <c r="X1458" s="44"/>
      <c r="Y1458" s="44"/>
      <c r="Z1458" s="44"/>
      <c r="AA1458" s="44"/>
      <c r="AB1458" s="44"/>
      <c r="AC1458" s="44"/>
      <c r="AD1458" s="44"/>
      <c r="AP1458"/>
      <c r="AQ1458"/>
      <c r="AX1458"/>
    </row>
    <row r="1459" spans="18:50">
      <c r="R1459" s="409"/>
      <c r="S1459" s="44"/>
      <c r="T1459" s="44"/>
      <c r="U1459" s="44"/>
      <c r="V1459" s="44"/>
      <c r="W1459" s="44"/>
      <c r="X1459" s="44"/>
      <c r="Y1459" s="44"/>
      <c r="Z1459" s="44"/>
      <c r="AA1459" s="44"/>
      <c r="AB1459" s="44"/>
      <c r="AC1459" s="44"/>
      <c r="AD1459" s="44"/>
      <c r="AP1459"/>
      <c r="AQ1459"/>
      <c r="AX1459"/>
    </row>
    <row r="1460" spans="18:50">
      <c r="R1460" s="409"/>
      <c r="S1460" s="44"/>
      <c r="T1460" s="44"/>
      <c r="U1460" s="44"/>
      <c r="V1460" s="44"/>
      <c r="W1460" s="44"/>
      <c r="X1460" s="44"/>
      <c r="Y1460" s="44"/>
      <c r="Z1460" s="44"/>
      <c r="AA1460" s="44"/>
      <c r="AB1460" s="44"/>
      <c r="AC1460" s="44"/>
      <c r="AD1460" s="44"/>
      <c r="AP1460"/>
      <c r="AQ1460"/>
      <c r="AX1460"/>
    </row>
    <row r="1461" spans="18:50">
      <c r="R1461" s="409"/>
      <c r="S1461" s="44"/>
      <c r="T1461" s="44"/>
      <c r="U1461" s="44"/>
      <c r="V1461" s="44"/>
      <c r="W1461" s="44"/>
      <c r="X1461" s="44"/>
      <c r="Y1461" s="44"/>
      <c r="Z1461" s="44"/>
      <c r="AA1461" s="44"/>
      <c r="AB1461" s="44"/>
      <c r="AC1461" s="44"/>
      <c r="AD1461" s="44"/>
      <c r="AP1461"/>
      <c r="AQ1461"/>
      <c r="AX1461"/>
    </row>
    <row r="1462" spans="18:50">
      <c r="R1462" s="409"/>
      <c r="S1462" s="44"/>
      <c r="T1462" s="44"/>
      <c r="U1462" s="44"/>
      <c r="V1462" s="44"/>
      <c r="W1462" s="44"/>
      <c r="X1462" s="44"/>
      <c r="Y1462" s="44"/>
      <c r="Z1462" s="44"/>
      <c r="AA1462" s="44"/>
      <c r="AB1462" s="44"/>
      <c r="AC1462" s="44"/>
      <c r="AD1462" s="44"/>
      <c r="AP1462"/>
      <c r="AQ1462"/>
      <c r="AX1462"/>
    </row>
    <row r="1463" spans="18:50">
      <c r="R1463" s="409"/>
      <c r="S1463" s="44"/>
      <c r="T1463" s="44"/>
      <c r="U1463" s="44"/>
      <c r="V1463" s="44"/>
      <c r="W1463" s="44"/>
      <c r="X1463" s="44"/>
      <c r="Y1463" s="44"/>
      <c r="Z1463" s="44"/>
      <c r="AA1463" s="44"/>
      <c r="AB1463" s="44"/>
      <c r="AC1463" s="44"/>
      <c r="AD1463" s="44"/>
      <c r="AP1463"/>
      <c r="AQ1463"/>
      <c r="AX1463"/>
    </row>
    <row r="1464" spans="18:50">
      <c r="R1464" s="409"/>
      <c r="S1464" s="44"/>
      <c r="T1464" s="44"/>
      <c r="U1464" s="44"/>
      <c r="V1464" s="44"/>
      <c r="W1464" s="44"/>
      <c r="X1464" s="44"/>
      <c r="Y1464" s="44"/>
      <c r="Z1464" s="44"/>
      <c r="AA1464" s="44"/>
      <c r="AB1464" s="44"/>
      <c r="AC1464" s="44"/>
      <c r="AD1464" s="44"/>
      <c r="AP1464"/>
      <c r="AQ1464"/>
      <c r="AX1464"/>
    </row>
    <row r="1465" spans="18:50">
      <c r="R1465" s="409"/>
      <c r="S1465" s="44"/>
      <c r="T1465" s="44"/>
      <c r="U1465" s="44"/>
      <c r="V1465" s="44"/>
      <c r="W1465" s="44"/>
      <c r="X1465" s="44"/>
      <c r="Y1465" s="44"/>
      <c r="Z1465" s="44"/>
      <c r="AA1465" s="44"/>
      <c r="AB1465" s="44"/>
      <c r="AC1465" s="44"/>
      <c r="AD1465" s="44"/>
      <c r="AP1465"/>
      <c r="AQ1465"/>
      <c r="AX1465"/>
    </row>
    <row r="1466" spans="18:50">
      <c r="R1466" s="409"/>
      <c r="S1466" s="44"/>
      <c r="T1466" s="44"/>
      <c r="U1466" s="44"/>
      <c r="V1466" s="44"/>
      <c r="W1466" s="44"/>
      <c r="X1466" s="44"/>
      <c r="Y1466" s="44"/>
      <c r="Z1466" s="44"/>
      <c r="AA1466" s="44"/>
      <c r="AB1466" s="44"/>
      <c r="AC1466" s="44"/>
      <c r="AD1466" s="44"/>
      <c r="AP1466"/>
      <c r="AQ1466"/>
      <c r="AX1466"/>
    </row>
    <row r="1467" spans="18:50">
      <c r="R1467" s="409"/>
      <c r="S1467" s="44"/>
      <c r="T1467" s="44"/>
      <c r="U1467" s="44"/>
      <c r="V1467" s="44"/>
      <c r="W1467" s="44"/>
      <c r="X1467" s="44"/>
      <c r="Y1467" s="44"/>
      <c r="Z1467" s="44"/>
      <c r="AA1467" s="44"/>
      <c r="AB1467" s="44"/>
      <c r="AC1467" s="44"/>
      <c r="AD1467" s="44"/>
      <c r="AP1467"/>
      <c r="AQ1467"/>
      <c r="AX1467"/>
    </row>
    <row r="1468" spans="18:50">
      <c r="R1468" s="409"/>
      <c r="S1468" s="44"/>
      <c r="T1468" s="44"/>
      <c r="U1468" s="44"/>
      <c r="V1468" s="44"/>
      <c r="W1468" s="44"/>
      <c r="X1468" s="44"/>
      <c r="Y1468" s="44"/>
      <c r="Z1468" s="44"/>
      <c r="AA1468" s="44"/>
      <c r="AB1468" s="44"/>
      <c r="AC1468" s="44"/>
      <c r="AD1468" s="44"/>
      <c r="AP1468"/>
      <c r="AQ1468"/>
      <c r="AX1468"/>
    </row>
    <row r="1469" spans="18:50">
      <c r="R1469" s="409"/>
      <c r="S1469" s="44"/>
      <c r="T1469" s="44"/>
      <c r="U1469" s="44"/>
      <c r="V1469" s="44"/>
      <c r="W1469" s="44"/>
      <c r="X1469" s="44"/>
      <c r="Y1469" s="44"/>
      <c r="Z1469" s="44"/>
      <c r="AA1469" s="44"/>
      <c r="AB1469" s="44"/>
      <c r="AC1469" s="44"/>
      <c r="AD1469" s="44"/>
      <c r="AP1469"/>
      <c r="AQ1469"/>
      <c r="AX1469"/>
    </row>
    <row r="1470" spans="18:50">
      <c r="R1470" s="409"/>
      <c r="S1470" s="44"/>
      <c r="T1470" s="44"/>
      <c r="U1470" s="44"/>
      <c r="V1470" s="44"/>
      <c r="W1470" s="44"/>
      <c r="X1470" s="44"/>
      <c r="Y1470" s="44"/>
      <c r="Z1470" s="44"/>
      <c r="AA1470" s="44"/>
      <c r="AB1470" s="44"/>
      <c r="AC1470" s="44"/>
      <c r="AD1470" s="44"/>
      <c r="AP1470"/>
      <c r="AQ1470"/>
      <c r="AX1470"/>
    </row>
    <row r="1471" spans="18:50">
      <c r="R1471" s="409"/>
      <c r="S1471" s="44"/>
      <c r="T1471" s="44"/>
      <c r="U1471" s="44"/>
      <c r="V1471" s="44"/>
      <c r="W1471" s="44"/>
      <c r="X1471" s="44"/>
      <c r="Y1471" s="44"/>
      <c r="Z1471" s="44"/>
      <c r="AA1471" s="44"/>
      <c r="AB1471" s="44"/>
      <c r="AC1471" s="44"/>
      <c r="AD1471" s="44"/>
      <c r="AP1471"/>
      <c r="AQ1471"/>
      <c r="AX1471"/>
    </row>
    <row r="1472" spans="18:50">
      <c r="R1472" s="409"/>
      <c r="S1472" s="44"/>
      <c r="T1472" s="44"/>
      <c r="U1472" s="44"/>
      <c r="V1472" s="44"/>
      <c r="W1472" s="44"/>
      <c r="X1472" s="44"/>
      <c r="Y1472" s="44"/>
      <c r="Z1472" s="44"/>
      <c r="AA1472" s="44"/>
      <c r="AB1472" s="44"/>
      <c r="AC1472" s="44"/>
      <c r="AD1472" s="44"/>
      <c r="AP1472"/>
      <c r="AQ1472"/>
      <c r="AX1472"/>
    </row>
    <row r="1473" spans="18:50">
      <c r="R1473" s="409"/>
      <c r="S1473" s="44"/>
      <c r="T1473" s="44"/>
      <c r="U1473" s="44"/>
      <c r="V1473" s="44"/>
      <c r="W1473" s="44"/>
      <c r="X1473" s="44"/>
      <c r="Y1473" s="44"/>
      <c r="Z1473" s="44"/>
      <c r="AA1473" s="44"/>
      <c r="AB1473" s="44"/>
      <c r="AC1473" s="44"/>
      <c r="AD1473" s="44"/>
      <c r="AP1473"/>
      <c r="AQ1473"/>
      <c r="AX1473"/>
    </row>
    <row r="1474" spans="18:50">
      <c r="R1474" s="409"/>
      <c r="S1474" s="44"/>
      <c r="T1474" s="44"/>
      <c r="U1474" s="44"/>
      <c r="V1474" s="44"/>
      <c r="W1474" s="44"/>
      <c r="X1474" s="44"/>
      <c r="Y1474" s="44"/>
      <c r="Z1474" s="44"/>
      <c r="AA1474" s="44"/>
      <c r="AB1474" s="44"/>
      <c r="AC1474" s="44"/>
      <c r="AD1474" s="44"/>
      <c r="AP1474"/>
      <c r="AQ1474"/>
      <c r="AX1474"/>
    </row>
    <row r="1475" spans="18:50">
      <c r="R1475" s="409"/>
      <c r="S1475" s="44"/>
      <c r="T1475" s="44"/>
      <c r="U1475" s="44"/>
      <c r="V1475" s="44"/>
      <c r="W1475" s="44"/>
      <c r="X1475" s="44"/>
      <c r="Y1475" s="44"/>
      <c r="Z1475" s="44"/>
      <c r="AA1475" s="44"/>
      <c r="AB1475" s="44"/>
      <c r="AC1475" s="44"/>
      <c r="AD1475" s="44"/>
      <c r="AP1475"/>
      <c r="AQ1475"/>
      <c r="AX1475"/>
    </row>
    <row r="1476" spans="18:50">
      <c r="R1476" s="409"/>
      <c r="S1476" s="44"/>
      <c r="T1476" s="44"/>
      <c r="U1476" s="44"/>
      <c r="V1476" s="44"/>
      <c r="W1476" s="44"/>
      <c r="X1476" s="44"/>
      <c r="Y1476" s="44"/>
      <c r="Z1476" s="44"/>
      <c r="AA1476" s="44"/>
      <c r="AB1476" s="44"/>
      <c r="AC1476" s="44"/>
      <c r="AD1476" s="44"/>
      <c r="AP1476"/>
      <c r="AQ1476"/>
      <c r="AX1476"/>
    </row>
    <row r="1477" spans="18:50">
      <c r="R1477" s="409"/>
      <c r="S1477" s="44"/>
      <c r="T1477" s="44"/>
      <c r="U1477" s="44"/>
      <c r="V1477" s="44"/>
      <c r="W1477" s="44"/>
      <c r="X1477" s="44"/>
      <c r="Y1477" s="44"/>
      <c r="Z1477" s="44"/>
      <c r="AA1477" s="44"/>
      <c r="AB1477" s="44"/>
      <c r="AC1477" s="44"/>
      <c r="AD1477" s="44"/>
      <c r="AP1477"/>
      <c r="AQ1477"/>
      <c r="AX1477"/>
    </row>
    <row r="1478" spans="18:50">
      <c r="R1478" s="409"/>
      <c r="S1478" s="44"/>
      <c r="T1478" s="44"/>
      <c r="U1478" s="44"/>
      <c r="V1478" s="44"/>
      <c r="W1478" s="44"/>
      <c r="X1478" s="44"/>
      <c r="Y1478" s="44"/>
      <c r="Z1478" s="44"/>
      <c r="AA1478" s="44"/>
      <c r="AB1478" s="44"/>
      <c r="AC1478" s="44"/>
      <c r="AD1478" s="44"/>
      <c r="AP1478"/>
      <c r="AQ1478"/>
      <c r="AX1478"/>
    </row>
    <row r="1479" spans="18:50">
      <c r="R1479" s="409"/>
      <c r="S1479" s="44"/>
      <c r="T1479" s="44"/>
      <c r="U1479" s="44"/>
      <c r="V1479" s="44"/>
      <c r="W1479" s="44"/>
      <c r="X1479" s="44"/>
      <c r="Y1479" s="44"/>
      <c r="Z1479" s="44"/>
      <c r="AA1479" s="44"/>
      <c r="AB1479" s="44"/>
      <c r="AC1479" s="44"/>
      <c r="AD1479" s="44"/>
      <c r="AP1479"/>
      <c r="AQ1479"/>
      <c r="AX1479"/>
    </row>
    <row r="1480" spans="18:50">
      <c r="R1480" s="409"/>
      <c r="S1480" s="44"/>
      <c r="T1480" s="44"/>
      <c r="U1480" s="44"/>
      <c r="V1480" s="44"/>
      <c r="W1480" s="44"/>
      <c r="X1480" s="44"/>
      <c r="Y1480" s="44"/>
      <c r="Z1480" s="44"/>
      <c r="AA1480" s="44"/>
      <c r="AB1480" s="44"/>
      <c r="AC1480" s="44"/>
      <c r="AD1480" s="44"/>
      <c r="AP1480"/>
      <c r="AQ1480"/>
      <c r="AX1480"/>
    </row>
    <row r="1481" spans="18:50">
      <c r="R1481" s="409"/>
      <c r="S1481" s="44"/>
      <c r="T1481" s="44"/>
      <c r="U1481" s="44"/>
      <c r="V1481" s="44"/>
      <c r="W1481" s="44"/>
      <c r="X1481" s="44"/>
      <c r="Y1481" s="44"/>
      <c r="Z1481" s="44"/>
      <c r="AA1481" s="44"/>
      <c r="AB1481" s="44"/>
      <c r="AC1481" s="44"/>
      <c r="AD1481" s="44"/>
      <c r="AP1481"/>
      <c r="AQ1481"/>
      <c r="AX1481"/>
    </row>
    <row r="1482" spans="18:50">
      <c r="R1482" s="409"/>
      <c r="S1482" s="44"/>
      <c r="T1482" s="44"/>
      <c r="U1482" s="44"/>
      <c r="V1482" s="44"/>
      <c r="W1482" s="44"/>
      <c r="X1482" s="44"/>
      <c r="Y1482" s="44"/>
      <c r="Z1482" s="44"/>
      <c r="AA1482" s="44"/>
      <c r="AB1482" s="44"/>
      <c r="AC1482" s="44"/>
      <c r="AD1482" s="44"/>
      <c r="AP1482"/>
      <c r="AQ1482"/>
      <c r="AX1482"/>
    </row>
    <row r="1483" spans="18:50">
      <c r="R1483" s="409"/>
      <c r="S1483" s="44"/>
      <c r="T1483" s="44"/>
      <c r="U1483" s="44"/>
      <c r="V1483" s="44"/>
      <c r="W1483" s="44"/>
      <c r="X1483" s="44"/>
      <c r="Y1483" s="44"/>
      <c r="Z1483" s="44"/>
      <c r="AA1483" s="44"/>
      <c r="AB1483" s="44"/>
      <c r="AC1483" s="44"/>
      <c r="AD1483" s="44"/>
      <c r="AP1483"/>
      <c r="AQ1483"/>
      <c r="AX1483"/>
    </row>
    <row r="1484" spans="18:50">
      <c r="R1484" s="409"/>
      <c r="S1484" s="44"/>
      <c r="T1484" s="44"/>
      <c r="U1484" s="44"/>
      <c r="V1484" s="44"/>
      <c r="W1484" s="44"/>
      <c r="X1484" s="44"/>
      <c r="Y1484" s="44"/>
      <c r="Z1484" s="44"/>
      <c r="AA1484" s="44"/>
      <c r="AB1484" s="44"/>
      <c r="AC1484" s="44"/>
      <c r="AD1484" s="44"/>
      <c r="AP1484"/>
      <c r="AQ1484"/>
      <c r="AX1484"/>
    </row>
    <row r="1485" spans="18:50">
      <c r="R1485" s="409"/>
      <c r="S1485" s="44"/>
      <c r="T1485" s="44"/>
      <c r="U1485" s="44"/>
      <c r="V1485" s="44"/>
      <c r="W1485" s="44"/>
      <c r="X1485" s="44"/>
      <c r="Y1485" s="44"/>
      <c r="Z1485" s="44"/>
      <c r="AA1485" s="44"/>
      <c r="AB1485" s="44"/>
      <c r="AC1485" s="44"/>
      <c r="AD1485" s="44"/>
      <c r="AP1485"/>
      <c r="AQ1485"/>
      <c r="AX1485"/>
    </row>
    <row r="1486" spans="18:50">
      <c r="R1486" s="409"/>
      <c r="S1486" s="44"/>
      <c r="T1486" s="44"/>
      <c r="U1486" s="44"/>
      <c r="V1486" s="44"/>
      <c r="W1486" s="44"/>
      <c r="X1486" s="44"/>
      <c r="Y1486" s="44"/>
      <c r="Z1486" s="44"/>
      <c r="AA1486" s="44"/>
      <c r="AB1486" s="44"/>
      <c r="AC1486" s="44"/>
      <c r="AD1486" s="44"/>
      <c r="AP1486"/>
      <c r="AQ1486"/>
      <c r="AX1486"/>
    </row>
    <row r="1487" spans="18:50">
      <c r="R1487" s="409"/>
      <c r="S1487" s="44"/>
      <c r="T1487" s="44"/>
      <c r="U1487" s="44"/>
      <c r="V1487" s="44"/>
      <c r="W1487" s="44"/>
      <c r="X1487" s="44"/>
      <c r="Y1487" s="44"/>
      <c r="Z1487" s="44"/>
      <c r="AA1487" s="44"/>
      <c r="AB1487" s="44"/>
      <c r="AC1487" s="44"/>
      <c r="AD1487" s="44"/>
      <c r="AP1487"/>
      <c r="AQ1487"/>
      <c r="AX1487"/>
    </row>
    <row r="1488" spans="18:50">
      <c r="R1488" s="409"/>
      <c r="S1488" s="44"/>
      <c r="T1488" s="44"/>
      <c r="U1488" s="44"/>
      <c r="V1488" s="44"/>
      <c r="W1488" s="44"/>
      <c r="X1488" s="44"/>
      <c r="Y1488" s="44"/>
      <c r="Z1488" s="44"/>
      <c r="AA1488" s="44"/>
      <c r="AB1488" s="44"/>
      <c r="AC1488" s="44"/>
      <c r="AD1488" s="44"/>
      <c r="AP1488"/>
      <c r="AQ1488"/>
      <c r="AX1488"/>
    </row>
    <row r="1489" spans="18:50">
      <c r="R1489" s="409"/>
      <c r="S1489" s="44"/>
      <c r="T1489" s="44"/>
      <c r="U1489" s="44"/>
      <c r="V1489" s="44"/>
      <c r="W1489" s="44"/>
      <c r="X1489" s="44"/>
      <c r="Y1489" s="44"/>
      <c r="Z1489" s="44"/>
      <c r="AA1489" s="44"/>
      <c r="AB1489" s="44"/>
      <c r="AC1489" s="44"/>
      <c r="AD1489" s="44"/>
      <c r="AP1489"/>
      <c r="AQ1489"/>
      <c r="AX1489"/>
    </row>
    <row r="1490" spans="18:50">
      <c r="R1490" s="409"/>
      <c r="S1490" s="44"/>
      <c r="T1490" s="44"/>
      <c r="U1490" s="44"/>
      <c r="V1490" s="44"/>
      <c r="W1490" s="44"/>
      <c r="X1490" s="44"/>
      <c r="Y1490" s="44"/>
      <c r="Z1490" s="44"/>
      <c r="AA1490" s="44"/>
      <c r="AB1490" s="44"/>
      <c r="AC1490" s="44"/>
      <c r="AD1490" s="44"/>
      <c r="AP1490"/>
      <c r="AQ1490"/>
      <c r="AX1490"/>
    </row>
    <row r="1491" spans="18:50">
      <c r="R1491" s="409"/>
      <c r="S1491" s="44"/>
      <c r="T1491" s="44"/>
      <c r="U1491" s="44"/>
      <c r="V1491" s="44"/>
      <c r="W1491" s="44"/>
      <c r="X1491" s="44"/>
      <c r="Y1491" s="44"/>
      <c r="Z1491" s="44"/>
      <c r="AA1491" s="44"/>
      <c r="AB1491" s="44"/>
      <c r="AC1491" s="44"/>
      <c r="AD1491" s="44"/>
      <c r="AP1491"/>
      <c r="AQ1491"/>
      <c r="AX1491"/>
    </row>
    <row r="1492" spans="18:50">
      <c r="R1492" s="409"/>
      <c r="S1492" s="44"/>
      <c r="T1492" s="44"/>
      <c r="U1492" s="44"/>
      <c r="V1492" s="44"/>
      <c r="W1492" s="44"/>
      <c r="X1492" s="44"/>
      <c r="Y1492" s="44"/>
      <c r="Z1492" s="44"/>
      <c r="AA1492" s="44"/>
      <c r="AB1492" s="44"/>
      <c r="AC1492" s="44"/>
      <c r="AD1492" s="44"/>
      <c r="AP1492"/>
      <c r="AQ1492"/>
      <c r="AX1492"/>
    </row>
    <row r="1493" spans="18:50">
      <c r="R1493" s="409"/>
      <c r="S1493" s="44"/>
      <c r="T1493" s="44"/>
      <c r="U1493" s="44"/>
      <c r="V1493" s="44"/>
      <c r="W1493" s="44"/>
      <c r="X1493" s="44"/>
      <c r="Y1493" s="44"/>
      <c r="Z1493" s="44"/>
      <c r="AA1493" s="44"/>
      <c r="AB1493" s="44"/>
      <c r="AC1493" s="44"/>
      <c r="AD1493" s="44"/>
      <c r="AP1493"/>
      <c r="AQ1493"/>
      <c r="AX1493"/>
    </row>
    <row r="1494" spans="18:50">
      <c r="R1494" s="409"/>
      <c r="S1494" s="44"/>
      <c r="T1494" s="44"/>
      <c r="U1494" s="44"/>
      <c r="V1494" s="44"/>
      <c r="W1494" s="44"/>
      <c r="X1494" s="44"/>
      <c r="Y1494" s="44"/>
      <c r="Z1494" s="44"/>
      <c r="AA1494" s="44"/>
      <c r="AB1494" s="44"/>
      <c r="AC1494" s="44"/>
      <c r="AD1494" s="44"/>
      <c r="AP1494"/>
      <c r="AQ1494"/>
      <c r="AX1494"/>
    </row>
    <row r="1495" spans="18:50">
      <c r="R1495" s="409"/>
      <c r="S1495" s="44"/>
      <c r="T1495" s="44"/>
      <c r="U1495" s="44"/>
      <c r="V1495" s="44"/>
      <c r="W1495" s="44"/>
      <c r="X1495" s="44"/>
      <c r="Y1495" s="44"/>
      <c r="Z1495" s="44"/>
      <c r="AA1495" s="44"/>
      <c r="AB1495" s="44"/>
      <c r="AC1495" s="44"/>
      <c r="AD1495" s="44"/>
      <c r="AP1495"/>
      <c r="AQ1495"/>
      <c r="AX1495"/>
    </row>
    <row r="1496" spans="18:50">
      <c r="R1496" s="409"/>
      <c r="S1496" s="44"/>
      <c r="T1496" s="44"/>
      <c r="U1496" s="44"/>
      <c r="V1496" s="44"/>
      <c r="W1496" s="44"/>
      <c r="X1496" s="44"/>
      <c r="Y1496" s="44"/>
      <c r="Z1496" s="44"/>
      <c r="AA1496" s="44"/>
      <c r="AB1496" s="44"/>
      <c r="AC1496" s="44"/>
      <c r="AD1496" s="44"/>
      <c r="AP1496"/>
      <c r="AQ1496"/>
      <c r="AX1496"/>
    </row>
    <row r="1497" spans="18:50">
      <c r="R1497" s="409"/>
      <c r="S1497" s="44"/>
      <c r="T1497" s="44"/>
      <c r="U1497" s="44"/>
      <c r="V1497" s="44"/>
      <c r="W1497" s="44"/>
      <c r="X1497" s="44"/>
      <c r="Y1497" s="44"/>
      <c r="Z1497" s="44"/>
      <c r="AA1497" s="44"/>
      <c r="AB1497" s="44"/>
      <c r="AC1497" s="44"/>
      <c r="AD1497" s="44"/>
      <c r="AP1497"/>
      <c r="AQ1497"/>
      <c r="AX1497"/>
    </row>
    <row r="1498" spans="18:50">
      <c r="R1498" s="409"/>
      <c r="S1498" s="44"/>
      <c r="T1498" s="44"/>
      <c r="U1498" s="44"/>
      <c r="V1498" s="44"/>
      <c r="W1498" s="44"/>
      <c r="X1498" s="44"/>
      <c r="Y1498" s="44"/>
      <c r="Z1498" s="44"/>
      <c r="AA1498" s="44"/>
      <c r="AB1498" s="44"/>
      <c r="AC1498" s="44"/>
      <c r="AD1498" s="44"/>
      <c r="AP1498"/>
      <c r="AQ1498"/>
      <c r="AX1498"/>
    </row>
    <row r="1499" spans="18:50">
      <c r="R1499" s="409"/>
      <c r="S1499" s="44"/>
      <c r="T1499" s="44"/>
      <c r="U1499" s="44"/>
      <c r="V1499" s="44"/>
      <c r="W1499" s="44"/>
      <c r="X1499" s="44"/>
      <c r="Y1499" s="44"/>
      <c r="Z1499" s="44"/>
      <c r="AA1499" s="44"/>
      <c r="AB1499" s="44"/>
      <c r="AC1499" s="44"/>
      <c r="AD1499" s="44"/>
      <c r="AP1499"/>
      <c r="AQ1499"/>
      <c r="AX1499"/>
    </row>
    <row r="1500" spans="18:50">
      <c r="R1500" s="409"/>
      <c r="S1500" s="44"/>
      <c r="T1500" s="44"/>
      <c r="U1500" s="44"/>
      <c r="V1500" s="44"/>
      <c r="W1500" s="44"/>
      <c r="X1500" s="44"/>
      <c r="Y1500" s="44"/>
      <c r="Z1500" s="44"/>
      <c r="AA1500" s="44"/>
      <c r="AB1500" s="44"/>
      <c r="AC1500" s="44"/>
      <c r="AD1500" s="44"/>
      <c r="AP1500"/>
      <c r="AQ1500"/>
      <c r="AX1500"/>
    </row>
    <row r="1501" spans="18:50">
      <c r="R1501" s="409"/>
      <c r="S1501" s="44"/>
      <c r="T1501" s="44"/>
      <c r="U1501" s="44"/>
      <c r="V1501" s="44"/>
      <c r="W1501" s="44"/>
      <c r="X1501" s="44"/>
      <c r="Y1501" s="44"/>
      <c r="Z1501" s="44"/>
      <c r="AA1501" s="44"/>
      <c r="AB1501" s="44"/>
      <c r="AC1501" s="44"/>
      <c r="AD1501" s="44"/>
      <c r="AP1501"/>
      <c r="AQ1501"/>
      <c r="AX1501"/>
    </row>
    <row r="1502" spans="18:50">
      <c r="R1502" s="409"/>
      <c r="S1502" s="44"/>
      <c r="T1502" s="44"/>
      <c r="U1502" s="44"/>
      <c r="V1502" s="44"/>
      <c r="W1502" s="44"/>
      <c r="X1502" s="44"/>
      <c r="Y1502" s="44"/>
      <c r="Z1502" s="44"/>
      <c r="AA1502" s="44"/>
      <c r="AB1502" s="44"/>
      <c r="AC1502" s="44"/>
      <c r="AD1502" s="44"/>
      <c r="AP1502"/>
      <c r="AQ1502"/>
      <c r="AX1502"/>
    </row>
    <row r="1503" spans="18:50">
      <c r="R1503" s="409"/>
      <c r="S1503" s="44"/>
      <c r="T1503" s="44"/>
      <c r="U1503" s="44"/>
      <c r="V1503" s="44"/>
      <c r="W1503" s="44"/>
      <c r="X1503" s="44"/>
      <c r="Y1503" s="44"/>
      <c r="Z1503" s="44"/>
      <c r="AA1503" s="44"/>
      <c r="AB1503" s="44"/>
      <c r="AC1503" s="44"/>
      <c r="AD1503" s="44"/>
      <c r="AP1503"/>
      <c r="AQ1503"/>
      <c r="AX1503"/>
    </row>
    <row r="1504" spans="18:50">
      <c r="R1504" s="409"/>
      <c r="S1504" s="44"/>
      <c r="T1504" s="44"/>
      <c r="U1504" s="44"/>
      <c r="V1504" s="44"/>
      <c r="W1504" s="44"/>
      <c r="X1504" s="44"/>
      <c r="Y1504" s="44"/>
      <c r="Z1504" s="44"/>
      <c r="AA1504" s="44"/>
      <c r="AB1504" s="44"/>
      <c r="AC1504" s="44"/>
      <c r="AD1504" s="44"/>
      <c r="AP1504"/>
      <c r="AQ1504"/>
      <c r="AX1504"/>
    </row>
    <row r="1505" spans="18:50">
      <c r="R1505" s="409"/>
      <c r="S1505" s="44"/>
      <c r="T1505" s="44"/>
      <c r="U1505" s="44"/>
      <c r="V1505" s="44"/>
      <c r="W1505" s="44"/>
      <c r="X1505" s="44"/>
      <c r="Y1505" s="44"/>
      <c r="Z1505" s="44"/>
      <c r="AA1505" s="44"/>
      <c r="AB1505" s="44"/>
      <c r="AC1505" s="44"/>
      <c r="AD1505" s="44"/>
      <c r="AP1505"/>
      <c r="AQ1505"/>
      <c r="AX1505"/>
    </row>
    <row r="1506" spans="18:50">
      <c r="R1506" s="409"/>
      <c r="S1506" s="44"/>
      <c r="T1506" s="44"/>
      <c r="U1506" s="44"/>
      <c r="V1506" s="44"/>
      <c r="W1506" s="44"/>
      <c r="X1506" s="44"/>
      <c r="Y1506" s="44"/>
      <c r="Z1506" s="44"/>
      <c r="AA1506" s="44"/>
      <c r="AB1506" s="44"/>
      <c r="AC1506" s="44"/>
      <c r="AD1506" s="44"/>
      <c r="AP1506"/>
      <c r="AQ1506"/>
      <c r="AX1506"/>
    </row>
    <row r="1507" spans="18:50">
      <c r="R1507" s="409"/>
      <c r="S1507" s="44"/>
      <c r="T1507" s="44"/>
      <c r="U1507" s="44"/>
      <c r="V1507" s="44"/>
      <c r="W1507" s="44"/>
      <c r="X1507" s="44"/>
      <c r="Y1507" s="44"/>
      <c r="Z1507" s="44"/>
      <c r="AA1507" s="44"/>
      <c r="AB1507" s="44"/>
      <c r="AC1507" s="44"/>
      <c r="AD1507" s="44"/>
      <c r="AP1507"/>
      <c r="AQ1507"/>
      <c r="AX1507"/>
    </row>
    <row r="1508" spans="18:50">
      <c r="R1508" s="409"/>
      <c r="S1508" s="44"/>
      <c r="T1508" s="44"/>
      <c r="U1508" s="44"/>
      <c r="V1508" s="44"/>
      <c r="W1508" s="44"/>
      <c r="X1508" s="44"/>
      <c r="Y1508" s="44"/>
      <c r="Z1508" s="44"/>
      <c r="AA1508" s="44"/>
      <c r="AB1508" s="44"/>
      <c r="AC1508" s="44"/>
      <c r="AD1508" s="44"/>
      <c r="AP1508"/>
      <c r="AQ1508"/>
      <c r="AX1508"/>
    </row>
    <row r="1509" spans="18:50">
      <c r="R1509" s="409"/>
      <c r="S1509" s="44"/>
      <c r="T1509" s="44"/>
      <c r="U1509" s="44"/>
      <c r="V1509" s="44"/>
      <c r="W1509" s="44"/>
      <c r="X1509" s="44"/>
      <c r="Y1509" s="44"/>
      <c r="Z1509" s="44"/>
      <c r="AA1509" s="44"/>
      <c r="AB1509" s="44"/>
      <c r="AC1509" s="44"/>
      <c r="AD1509" s="44"/>
      <c r="AP1509"/>
      <c r="AQ1509"/>
      <c r="AX1509"/>
    </row>
    <row r="1510" spans="18:50">
      <c r="R1510" s="409"/>
      <c r="S1510" s="44"/>
      <c r="T1510" s="44"/>
      <c r="U1510" s="44"/>
      <c r="V1510" s="44"/>
      <c r="W1510" s="44"/>
      <c r="X1510" s="44"/>
      <c r="Y1510" s="44"/>
      <c r="Z1510" s="44"/>
      <c r="AA1510" s="44"/>
      <c r="AB1510" s="44"/>
      <c r="AC1510" s="44"/>
      <c r="AD1510" s="44"/>
      <c r="AP1510"/>
      <c r="AQ1510"/>
      <c r="AX1510"/>
    </row>
    <row r="1511" spans="18:50">
      <c r="R1511" s="409"/>
      <c r="S1511" s="44"/>
      <c r="T1511" s="44"/>
      <c r="U1511" s="44"/>
      <c r="V1511" s="44"/>
      <c r="W1511" s="44"/>
      <c r="X1511" s="44"/>
      <c r="Y1511" s="44"/>
      <c r="Z1511" s="44"/>
      <c r="AA1511" s="44"/>
      <c r="AB1511" s="44"/>
      <c r="AC1511" s="44"/>
      <c r="AD1511" s="44"/>
      <c r="AP1511"/>
      <c r="AQ1511"/>
      <c r="AX1511"/>
    </row>
    <row r="1512" spans="18:50">
      <c r="R1512" s="409"/>
      <c r="S1512" s="44"/>
      <c r="T1512" s="44"/>
      <c r="U1512" s="44"/>
      <c r="V1512" s="44"/>
      <c r="W1512" s="44"/>
      <c r="X1512" s="44"/>
      <c r="Y1512" s="44"/>
      <c r="Z1512" s="44"/>
      <c r="AA1512" s="44"/>
      <c r="AB1512" s="44"/>
      <c r="AC1512" s="44"/>
      <c r="AD1512" s="44"/>
      <c r="AP1512"/>
      <c r="AQ1512"/>
      <c r="AX1512"/>
    </row>
    <row r="1513" spans="18:50">
      <c r="R1513" s="409"/>
      <c r="S1513" s="44"/>
      <c r="T1513" s="44"/>
      <c r="U1513" s="44"/>
      <c r="V1513" s="44"/>
      <c r="W1513" s="44"/>
      <c r="X1513" s="44"/>
      <c r="Y1513" s="44"/>
      <c r="Z1513" s="44"/>
      <c r="AA1513" s="44"/>
      <c r="AB1513" s="44"/>
      <c r="AC1513" s="44"/>
      <c r="AD1513" s="44"/>
      <c r="AP1513"/>
      <c r="AQ1513"/>
      <c r="AX1513"/>
    </row>
    <row r="1514" spans="18:50">
      <c r="R1514" s="409"/>
      <c r="S1514" s="44"/>
      <c r="T1514" s="44"/>
      <c r="U1514" s="44"/>
      <c r="V1514" s="44"/>
      <c r="W1514" s="44"/>
      <c r="X1514" s="44"/>
      <c r="Y1514" s="44"/>
      <c r="Z1514" s="44"/>
      <c r="AA1514" s="44"/>
      <c r="AB1514" s="44"/>
      <c r="AC1514" s="44"/>
      <c r="AD1514" s="44"/>
      <c r="AP1514"/>
      <c r="AQ1514"/>
      <c r="AX1514"/>
    </row>
    <row r="1515" spans="18:50">
      <c r="R1515" s="409"/>
      <c r="S1515" s="44"/>
      <c r="T1515" s="44"/>
      <c r="U1515" s="44"/>
      <c r="V1515" s="44"/>
      <c r="W1515" s="44"/>
      <c r="X1515" s="44"/>
      <c r="Y1515" s="44"/>
      <c r="Z1515" s="44"/>
      <c r="AA1515" s="44"/>
      <c r="AB1515" s="44"/>
      <c r="AC1515" s="44"/>
      <c r="AD1515" s="44"/>
      <c r="AP1515"/>
      <c r="AQ1515"/>
      <c r="AX1515"/>
    </row>
    <row r="1516" spans="18:50">
      <c r="R1516" s="409"/>
      <c r="S1516" s="44"/>
      <c r="T1516" s="44"/>
      <c r="U1516" s="44"/>
      <c r="V1516" s="44"/>
      <c r="W1516" s="44"/>
      <c r="X1516" s="44"/>
      <c r="Y1516" s="44"/>
      <c r="Z1516" s="44"/>
      <c r="AA1516" s="44"/>
      <c r="AB1516" s="44"/>
      <c r="AC1516" s="44"/>
      <c r="AD1516" s="44"/>
      <c r="AP1516"/>
      <c r="AQ1516"/>
      <c r="AX1516"/>
    </row>
    <row r="1517" spans="18:50">
      <c r="R1517" s="409"/>
      <c r="S1517" s="44"/>
      <c r="T1517" s="44"/>
      <c r="U1517" s="44"/>
      <c r="V1517" s="44"/>
      <c r="W1517" s="44"/>
      <c r="X1517" s="44"/>
      <c r="Y1517" s="44"/>
      <c r="Z1517" s="44"/>
      <c r="AA1517" s="44"/>
      <c r="AB1517" s="44"/>
      <c r="AC1517" s="44"/>
      <c r="AD1517" s="44"/>
      <c r="AP1517"/>
      <c r="AQ1517"/>
      <c r="AX1517"/>
    </row>
    <row r="1518" spans="18:50">
      <c r="R1518" s="409"/>
      <c r="S1518" s="44"/>
      <c r="T1518" s="44"/>
      <c r="U1518" s="44"/>
      <c r="V1518" s="44"/>
      <c r="W1518" s="44"/>
      <c r="X1518" s="44"/>
      <c r="Y1518" s="44"/>
      <c r="Z1518" s="44"/>
      <c r="AA1518" s="44"/>
      <c r="AB1518" s="44"/>
      <c r="AC1518" s="44"/>
      <c r="AD1518" s="44"/>
      <c r="AP1518"/>
      <c r="AQ1518"/>
      <c r="AX1518"/>
    </row>
    <row r="1519" spans="18:50">
      <c r="R1519" s="409"/>
      <c r="S1519" s="44"/>
      <c r="T1519" s="44"/>
      <c r="U1519" s="44"/>
      <c r="V1519" s="44"/>
      <c r="W1519" s="44"/>
      <c r="X1519" s="44"/>
      <c r="Y1519" s="44"/>
      <c r="Z1519" s="44"/>
      <c r="AA1519" s="44"/>
      <c r="AB1519" s="44"/>
      <c r="AC1519" s="44"/>
      <c r="AD1519" s="44"/>
      <c r="AP1519"/>
      <c r="AQ1519"/>
      <c r="AX1519"/>
    </row>
    <row r="1520" spans="18:50">
      <c r="R1520" s="409"/>
      <c r="S1520" s="44"/>
      <c r="T1520" s="44"/>
      <c r="U1520" s="44"/>
      <c r="V1520" s="44"/>
      <c r="W1520" s="44"/>
      <c r="X1520" s="44"/>
      <c r="Y1520" s="44"/>
      <c r="Z1520" s="44"/>
      <c r="AA1520" s="44"/>
      <c r="AB1520" s="44"/>
      <c r="AC1520" s="44"/>
      <c r="AD1520" s="44"/>
      <c r="AP1520"/>
      <c r="AQ1520"/>
      <c r="AX1520"/>
    </row>
    <row r="1521" spans="18:50">
      <c r="R1521" s="409"/>
      <c r="S1521" s="44"/>
      <c r="T1521" s="44"/>
      <c r="U1521" s="44"/>
      <c r="V1521" s="44"/>
      <c r="W1521" s="44"/>
      <c r="X1521" s="44"/>
      <c r="Y1521" s="44"/>
      <c r="Z1521" s="44"/>
      <c r="AA1521" s="44"/>
      <c r="AB1521" s="44"/>
      <c r="AC1521" s="44"/>
      <c r="AD1521" s="44"/>
      <c r="AP1521"/>
      <c r="AQ1521"/>
      <c r="AX1521"/>
    </row>
    <row r="1522" spans="18:50">
      <c r="R1522" s="409"/>
      <c r="S1522" s="44"/>
      <c r="T1522" s="44"/>
      <c r="U1522" s="44"/>
      <c r="V1522" s="44"/>
      <c r="W1522" s="44"/>
      <c r="X1522" s="44"/>
      <c r="Y1522" s="44"/>
      <c r="Z1522" s="44"/>
      <c r="AA1522" s="44"/>
      <c r="AB1522" s="44"/>
      <c r="AC1522" s="44"/>
      <c r="AD1522" s="44"/>
      <c r="AP1522"/>
      <c r="AQ1522"/>
      <c r="AX1522"/>
    </row>
    <row r="1523" spans="18:50">
      <c r="R1523" s="409"/>
      <c r="S1523" s="44"/>
      <c r="T1523" s="44"/>
      <c r="U1523" s="44"/>
      <c r="V1523" s="44"/>
      <c r="W1523" s="44"/>
      <c r="X1523" s="44"/>
      <c r="Y1523" s="44"/>
      <c r="Z1523" s="44"/>
      <c r="AA1523" s="44"/>
      <c r="AB1523" s="44"/>
      <c r="AC1523" s="44"/>
      <c r="AD1523" s="44"/>
      <c r="AP1523"/>
      <c r="AQ1523"/>
      <c r="AX1523"/>
    </row>
    <row r="1524" spans="18:50">
      <c r="R1524" s="409"/>
      <c r="S1524" s="44"/>
      <c r="T1524" s="44"/>
      <c r="U1524" s="44"/>
      <c r="V1524" s="44"/>
      <c r="W1524" s="44"/>
      <c r="X1524" s="44"/>
      <c r="Y1524" s="44"/>
      <c r="Z1524" s="44"/>
      <c r="AA1524" s="44"/>
      <c r="AB1524" s="44"/>
      <c r="AC1524" s="44"/>
      <c r="AD1524" s="44"/>
      <c r="AP1524"/>
      <c r="AQ1524"/>
      <c r="AX1524"/>
    </row>
    <row r="1525" spans="18:50">
      <c r="R1525" s="409"/>
      <c r="S1525" s="44"/>
      <c r="T1525" s="44"/>
      <c r="U1525" s="44"/>
      <c r="V1525" s="44"/>
      <c r="W1525" s="44"/>
      <c r="X1525" s="44"/>
      <c r="Y1525" s="44"/>
      <c r="Z1525" s="44"/>
      <c r="AA1525" s="44"/>
      <c r="AB1525" s="44"/>
      <c r="AC1525" s="44"/>
      <c r="AD1525" s="44"/>
      <c r="AP1525"/>
      <c r="AQ1525"/>
      <c r="AX1525"/>
    </row>
    <row r="1526" spans="18:50">
      <c r="R1526" s="409"/>
      <c r="S1526" s="44"/>
      <c r="T1526" s="44"/>
      <c r="U1526" s="44"/>
      <c r="V1526" s="44"/>
      <c r="W1526" s="44"/>
      <c r="X1526" s="44"/>
      <c r="Y1526" s="44"/>
      <c r="Z1526" s="44"/>
      <c r="AA1526" s="44"/>
      <c r="AB1526" s="44"/>
      <c r="AC1526" s="44"/>
      <c r="AD1526" s="44"/>
      <c r="AP1526"/>
      <c r="AQ1526"/>
      <c r="AX1526"/>
    </row>
    <row r="1527" spans="18:50">
      <c r="R1527" s="409"/>
      <c r="S1527" s="44"/>
      <c r="T1527" s="44"/>
      <c r="U1527" s="44"/>
      <c r="V1527" s="44"/>
      <c r="W1527" s="44"/>
      <c r="X1527" s="44"/>
      <c r="Y1527" s="44"/>
      <c r="Z1527" s="44"/>
      <c r="AA1527" s="44"/>
      <c r="AB1527" s="44"/>
      <c r="AC1527" s="44"/>
      <c r="AD1527" s="44"/>
      <c r="AP1527"/>
      <c r="AQ1527"/>
      <c r="AX1527"/>
    </row>
    <row r="1528" spans="18:50">
      <c r="R1528" s="409"/>
      <c r="S1528" s="44"/>
      <c r="T1528" s="44"/>
      <c r="U1528" s="44"/>
      <c r="V1528" s="44"/>
      <c r="W1528" s="44"/>
      <c r="X1528" s="44"/>
      <c r="Y1528" s="44"/>
      <c r="Z1528" s="44"/>
      <c r="AA1528" s="44"/>
      <c r="AB1528" s="44"/>
      <c r="AC1528" s="44"/>
      <c r="AD1528" s="44"/>
      <c r="AP1528"/>
      <c r="AQ1528"/>
      <c r="AX1528"/>
    </row>
    <row r="1529" spans="18:50">
      <c r="R1529" s="409"/>
      <c r="S1529" s="44"/>
      <c r="T1529" s="44"/>
      <c r="U1529" s="44"/>
      <c r="V1529" s="44"/>
      <c r="W1529" s="44"/>
      <c r="X1529" s="44"/>
      <c r="Y1529" s="44"/>
      <c r="Z1529" s="44"/>
      <c r="AA1529" s="44"/>
      <c r="AB1529" s="44"/>
      <c r="AC1529" s="44"/>
      <c r="AD1529" s="44"/>
      <c r="AP1529"/>
      <c r="AQ1529"/>
      <c r="AX1529"/>
    </row>
    <row r="1530" spans="18:50">
      <c r="R1530" s="409"/>
      <c r="S1530" s="44"/>
      <c r="T1530" s="44"/>
      <c r="U1530" s="44"/>
      <c r="V1530" s="44"/>
      <c r="W1530" s="44"/>
      <c r="X1530" s="44"/>
      <c r="Y1530" s="44"/>
      <c r="Z1530" s="44"/>
      <c r="AA1530" s="44"/>
      <c r="AB1530" s="44"/>
      <c r="AC1530" s="44"/>
      <c r="AD1530" s="44"/>
      <c r="AP1530"/>
      <c r="AQ1530"/>
      <c r="AX1530"/>
    </row>
    <row r="1531" spans="18:50">
      <c r="R1531" s="409"/>
      <c r="S1531" s="44"/>
      <c r="T1531" s="44"/>
      <c r="U1531" s="44"/>
      <c r="V1531" s="44"/>
      <c r="W1531" s="44"/>
      <c r="X1531" s="44"/>
      <c r="Y1531" s="44"/>
      <c r="Z1531" s="44"/>
      <c r="AA1531" s="44"/>
      <c r="AB1531" s="44"/>
      <c r="AC1531" s="44"/>
      <c r="AD1531" s="44"/>
      <c r="AP1531"/>
      <c r="AQ1531"/>
      <c r="AX1531"/>
    </row>
    <row r="1532" spans="18:50">
      <c r="R1532" s="409"/>
      <c r="S1532" s="44"/>
      <c r="T1532" s="44"/>
      <c r="U1532" s="44"/>
      <c r="V1532" s="44"/>
      <c r="W1532" s="44"/>
      <c r="X1532" s="44"/>
      <c r="Y1532" s="44"/>
      <c r="Z1532" s="44"/>
      <c r="AA1532" s="44"/>
      <c r="AB1532" s="44"/>
      <c r="AC1532" s="44"/>
      <c r="AD1532" s="44"/>
      <c r="AP1532"/>
      <c r="AQ1532"/>
      <c r="AX1532"/>
    </row>
    <row r="1533" spans="18:50">
      <c r="R1533" s="409"/>
      <c r="S1533" s="44"/>
      <c r="T1533" s="44"/>
      <c r="U1533" s="44"/>
      <c r="V1533" s="44"/>
      <c r="W1533" s="44"/>
      <c r="X1533" s="44"/>
      <c r="Y1533" s="44"/>
      <c r="Z1533" s="44"/>
      <c r="AA1533" s="44"/>
      <c r="AB1533" s="44"/>
      <c r="AC1533" s="44"/>
      <c r="AD1533" s="44"/>
      <c r="AP1533"/>
      <c r="AQ1533"/>
      <c r="AX1533"/>
    </row>
    <row r="1534" spans="18:50">
      <c r="R1534" s="409"/>
      <c r="S1534" s="44"/>
      <c r="T1534" s="44"/>
      <c r="U1534" s="44"/>
      <c r="V1534" s="44"/>
      <c r="W1534" s="44"/>
      <c r="X1534" s="44"/>
      <c r="Y1534" s="44"/>
      <c r="Z1534" s="44"/>
      <c r="AA1534" s="44"/>
      <c r="AB1534" s="44"/>
      <c r="AC1534" s="44"/>
      <c r="AD1534" s="44"/>
      <c r="AP1534"/>
      <c r="AQ1534"/>
      <c r="AX1534"/>
    </row>
    <row r="1535" spans="18:50">
      <c r="R1535" s="409"/>
      <c r="S1535" s="44"/>
      <c r="T1535" s="44"/>
      <c r="U1535" s="44"/>
      <c r="V1535" s="44"/>
      <c r="W1535" s="44"/>
      <c r="X1535" s="44"/>
      <c r="Y1535" s="44"/>
      <c r="Z1535" s="44"/>
      <c r="AA1535" s="44"/>
      <c r="AB1535" s="44"/>
      <c r="AC1535" s="44"/>
      <c r="AD1535" s="44"/>
      <c r="AP1535"/>
      <c r="AQ1535"/>
      <c r="AX1535"/>
    </row>
    <row r="1536" spans="18:50">
      <c r="R1536" s="409"/>
      <c r="S1536" s="44"/>
      <c r="T1536" s="44"/>
      <c r="U1536" s="44"/>
      <c r="V1536" s="44"/>
      <c r="W1536" s="44"/>
      <c r="X1536" s="44"/>
      <c r="Y1536" s="44"/>
      <c r="Z1536" s="44"/>
      <c r="AA1536" s="44"/>
      <c r="AB1536" s="44"/>
      <c r="AC1536" s="44"/>
      <c r="AD1536" s="44"/>
      <c r="AP1536"/>
      <c r="AQ1536"/>
      <c r="AX1536"/>
    </row>
    <row r="1537" spans="18:50">
      <c r="R1537" s="409"/>
      <c r="S1537" s="44"/>
      <c r="T1537" s="44"/>
      <c r="U1537" s="44"/>
      <c r="V1537" s="44"/>
      <c r="W1537" s="44"/>
      <c r="X1537" s="44"/>
      <c r="Y1537" s="44"/>
      <c r="Z1537" s="44"/>
      <c r="AA1537" s="44"/>
      <c r="AB1537" s="44"/>
      <c r="AC1537" s="44"/>
      <c r="AD1537" s="44"/>
      <c r="AP1537"/>
      <c r="AQ1537"/>
      <c r="AX1537"/>
    </row>
    <row r="1538" spans="18:50">
      <c r="R1538" s="409"/>
      <c r="S1538" s="44"/>
      <c r="T1538" s="44"/>
      <c r="U1538" s="44"/>
      <c r="V1538" s="44"/>
      <c r="W1538" s="44"/>
      <c r="X1538" s="44"/>
      <c r="Y1538" s="44"/>
      <c r="Z1538" s="44"/>
      <c r="AA1538" s="44"/>
      <c r="AB1538" s="44"/>
      <c r="AC1538" s="44"/>
      <c r="AD1538" s="44"/>
      <c r="AP1538"/>
      <c r="AQ1538"/>
      <c r="AX1538"/>
    </row>
    <row r="1539" spans="18:50">
      <c r="R1539" s="409"/>
      <c r="S1539" s="44"/>
      <c r="T1539" s="44"/>
      <c r="U1539" s="44"/>
      <c r="V1539" s="44"/>
      <c r="W1539" s="44"/>
      <c r="X1539" s="44"/>
      <c r="Y1539" s="44"/>
      <c r="Z1539" s="44"/>
      <c r="AA1539" s="44"/>
      <c r="AB1539" s="44"/>
      <c r="AC1539" s="44"/>
      <c r="AD1539" s="44"/>
      <c r="AP1539"/>
      <c r="AQ1539"/>
      <c r="AX1539"/>
    </row>
    <row r="1540" spans="18:50">
      <c r="R1540" s="409"/>
      <c r="S1540" s="44"/>
      <c r="T1540" s="44"/>
      <c r="U1540" s="44"/>
      <c r="V1540" s="44"/>
      <c r="W1540" s="44"/>
      <c r="X1540" s="44"/>
      <c r="Y1540" s="44"/>
      <c r="Z1540" s="44"/>
      <c r="AA1540" s="44"/>
      <c r="AB1540" s="44"/>
      <c r="AC1540" s="44"/>
      <c r="AD1540" s="44"/>
      <c r="AP1540"/>
      <c r="AQ1540"/>
      <c r="AX1540"/>
    </row>
    <row r="1541" spans="18:50">
      <c r="R1541" s="409"/>
      <c r="S1541" s="44"/>
      <c r="T1541" s="44"/>
      <c r="U1541" s="44"/>
      <c r="V1541" s="44"/>
      <c r="W1541" s="44"/>
      <c r="X1541" s="44"/>
      <c r="Y1541" s="44"/>
      <c r="Z1541" s="44"/>
      <c r="AA1541" s="44"/>
      <c r="AB1541" s="44"/>
      <c r="AC1541" s="44"/>
      <c r="AD1541" s="44"/>
      <c r="AP1541"/>
      <c r="AQ1541"/>
      <c r="AX1541"/>
    </row>
    <row r="1542" spans="18:50">
      <c r="R1542" s="409"/>
      <c r="S1542" s="44"/>
      <c r="T1542" s="44"/>
      <c r="U1542" s="44"/>
      <c r="V1542" s="44"/>
      <c r="W1542" s="44"/>
      <c r="X1542" s="44"/>
      <c r="Y1542" s="44"/>
      <c r="Z1542" s="44"/>
      <c r="AA1542" s="44"/>
      <c r="AB1542" s="44"/>
      <c r="AC1542" s="44"/>
      <c r="AD1542" s="44"/>
      <c r="AP1542"/>
      <c r="AQ1542"/>
      <c r="AX1542"/>
    </row>
    <row r="1543" spans="18:50">
      <c r="R1543" s="409"/>
      <c r="S1543" s="44"/>
      <c r="T1543" s="44"/>
      <c r="U1543" s="44"/>
      <c r="V1543" s="44"/>
      <c r="W1543" s="44"/>
      <c r="X1543" s="44"/>
      <c r="Y1543" s="44"/>
      <c r="Z1543" s="44"/>
      <c r="AA1543" s="44"/>
      <c r="AB1543" s="44"/>
      <c r="AC1543" s="44"/>
      <c r="AD1543" s="44"/>
      <c r="AP1543"/>
      <c r="AQ1543"/>
      <c r="AX1543"/>
    </row>
    <row r="1544" spans="18:50">
      <c r="R1544" s="409"/>
      <c r="S1544" s="44"/>
      <c r="T1544" s="44"/>
      <c r="U1544" s="44"/>
      <c r="V1544" s="44"/>
      <c r="W1544" s="44"/>
      <c r="X1544" s="44"/>
      <c r="Y1544" s="44"/>
      <c r="Z1544" s="44"/>
      <c r="AA1544" s="44"/>
      <c r="AB1544" s="44"/>
      <c r="AC1544" s="44"/>
      <c r="AD1544" s="44"/>
      <c r="AP1544"/>
      <c r="AQ1544"/>
      <c r="AX1544"/>
    </row>
    <row r="1545" spans="18:50">
      <c r="R1545" s="409"/>
      <c r="S1545" s="44"/>
      <c r="T1545" s="44"/>
      <c r="U1545" s="44"/>
      <c r="V1545" s="44"/>
      <c r="W1545" s="44"/>
      <c r="X1545" s="44"/>
      <c r="Y1545" s="44"/>
      <c r="Z1545" s="44"/>
      <c r="AA1545" s="44"/>
      <c r="AB1545" s="44"/>
      <c r="AC1545" s="44"/>
      <c r="AD1545" s="44"/>
      <c r="AP1545"/>
      <c r="AQ1545"/>
      <c r="AX1545"/>
    </row>
    <row r="1546" spans="18:50">
      <c r="R1546" s="409"/>
      <c r="S1546" s="44"/>
      <c r="T1546" s="44"/>
      <c r="U1546" s="44"/>
      <c r="V1546" s="44"/>
      <c r="W1546" s="44"/>
      <c r="X1546" s="44"/>
      <c r="Y1546" s="44"/>
      <c r="Z1546" s="44"/>
      <c r="AA1546" s="44"/>
      <c r="AB1546" s="44"/>
      <c r="AC1546" s="44"/>
      <c r="AD1546" s="44"/>
      <c r="AP1546"/>
      <c r="AQ1546"/>
      <c r="AX1546"/>
    </row>
    <row r="1547" spans="18:50">
      <c r="R1547" s="409"/>
      <c r="S1547" s="44"/>
      <c r="T1547" s="44"/>
      <c r="U1547" s="44"/>
      <c r="V1547" s="44"/>
      <c r="W1547" s="44"/>
      <c r="X1547" s="44"/>
      <c r="Y1547" s="44"/>
      <c r="Z1547" s="44"/>
      <c r="AA1547" s="44"/>
      <c r="AB1547" s="44"/>
      <c r="AC1547" s="44"/>
      <c r="AD1547" s="44"/>
      <c r="AP1547"/>
      <c r="AQ1547"/>
      <c r="AX1547"/>
    </row>
    <row r="1548" spans="18:50">
      <c r="R1548" s="409"/>
      <c r="S1548" s="44"/>
      <c r="T1548" s="44"/>
      <c r="U1548" s="44"/>
      <c r="V1548" s="44"/>
      <c r="W1548" s="44"/>
      <c r="X1548" s="44"/>
      <c r="Y1548" s="44"/>
      <c r="Z1548" s="44"/>
      <c r="AA1548" s="44"/>
      <c r="AB1548" s="44"/>
      <c r="AC1548" s="44"/>
      <c r="AD1548" s="44"/>
      <c r="AP1548"/>
      <c r="AQ1548"/>
      <c r="AX1548"/>
    </row>
    <row r="1549" spans="18:50">
      <c r="R1549" s="409"/>
      <c r="S1549" s="44"/>
      <c r="T1549" s="44"/>
      <c r="U1549" s="44"/>
      <c r="V1549" s="44"/>
      <c r="W1549" s="44"/>
      <c r="X1549" s="44"/>
      <c r="Y1549" s="44"/>
      <c r="Z1549" s="44"/>
      <c r="AA1549" s="44"/>
      <c r="AB1549" s="44"/>
      <c r="AC1549" s="44"/>
      <c r="AD1549" s="44"/>
      <c r="AP1549"/>
      <c r="AQ1549"/>
      <c r="AX1549"/>
    </row>
    <row r="1550" spans="18:50">
      <c r="R1550" s="409"/>
      <c r="S1550" s="44"/>
      <c r="T1550" s="44"/>
      <c r="U1550" s="44"/>
      <c r="V1550" s="44"/>
      <c r="W1550" s="44"/>
      <c r="X1550" s="44"/>
      <c r="Y1550" s="44"/>
      <c r="Z1550" s="44"/>
      <c r="AA1550" s="44"/>
      <c r="AB1550" s="44"/>
      <c r="AC1550" s="44"/>
      <c r="AD1550" s="44"/>
      <c r="AP1550"/>
      <c r="AQ1550"/>
      <c r="AX1550"/>
    </row>
    <row r="1551" spans="18:50">
      <c r="R1551" s="409"/>
      <c r="S1551" s="44"/>
      <c r="T1551" s="44"/>
      <c r="U1551" s="44"/>
      <c r="V1551" s="44"/>
      <c r="W1551" s="44"/>
      <c r="X1551" s="44"/>
      <c r="Y1551" s="44"/>
      <c r="Z1551" s="44"/>
      <c r="AA1551" s="44"/>
      <c r="AB1551" s="44"/>
      <c r="AC1551" s="44"/>
      <c r="AD1551" s="44"/>
      <c r="AP1551"/>
      <c r="AQ1551"/>
      <c r="AX1551"/>
    </row>
    <row r="1552" spans="18:50">
      <c r="R1552" s="409"/>
      <c r="S1552" s="44"/>
      <c r="T1552" s="44"/>
      <c r="U1552" s="44"/>
      <c r="V1552" s="44"/>
      <c r="W1552" s="44"/>
      <c r="X1552" s="44"/>
      <c r="Y1552" s="44"/>
      <c r="Z1552" s="44"/>
      <c r="AA1552" s="44"/>
      <c r="AB1552" s="44"/>
      <c r="AC1552" s="44"/>
      <c r="AD1552" s="44"/>
      <c r="AP1552"/>
      <c r="AQ1552"/>
      <c r="AX1552"/>
    </row>
    <row r="1553" spans="18:50">
      <c r="R1553" s="409"/>
      <c r="S1553" s="44"/>
      <c r="T1553" s="44"/>
      <c r="U1553" s="44"/>
      <c r="V1553" s="44"/>
      <c r="W1553" s="44"/>
      <c r="X1553" s="44"/>
      <c r="Y1553" s="44"/>
      <c r="Z1553" s="44"/>
      <c r="AA1553" s="44"/>
      <c r="AB1553" s="44"/>
      <c r="AC1553" s="44"/>
      <c r="AD1553" s="44"/>
      <c r="AP1553"/>
      <c r="AQ1553"/>
      <c r="AX1553"/>
    </row>
    <row r="1554" spans="18:50">
      <c r="R1554" s="409"/>
      <c r="S1554" s="44"/>
      <c r="T1554" s="44"/>
      <c r="U1554" s="44"/>
      <c r="V1554" s="44"/>
      <c r="W1554" s="44"/>
      <c r="X1554" s="44"/>
      <c r="Y1554" s="44"/>
      <c r="Z1554" s="44"/>
      <c r="AA1554" s="44"/>
      <c r="AB1554" s="44"/>
      <c r="AC1554" s="44"/>
      <c r="AD1554" s="44"/>
      <c r="AP1554"/>
      <c r="AQ1554"/>
      <c r="AX1554"/>
    </row>
    <row r="1555" spans="18:50">
      <c r="R1555" s="409"/>
      <c r="S1555" s="44"/>
      <c r="T1555" s="44"/>
      <c r="U1555" s="44"/>
      <c r="V1555" s="44"/>
      <c r="W1555" s="44"/>
      <c r="X1555" s="44"/>
      <c r="Y1555" s="44"/>
      <c r="Z1555" s="44"/>
      <c r="AA1555" s="44"/>
      <c r="AB1555" s="44"/>
      <c r="AC1555" s="44"/>
      <c r="AD1555" s="44"/>
      <c r="AP1555"/>
      <c r="AQ1555"/>
      <c r="AX1555"/>
    </row>
    <row r="1556" spans="18:50">
      <c r="R1556" s="409"/>
      <c r="S1556" s="44"/>
      <c r="T1556" s="44"/>
      <c r="U1556" s="44"/>
      <c r="V1556" s="44"/>
      <c r="W1556" s="44"/>
      <c r="X1556" s="44"/>
      <c r="Y1556" s="44"/>
      <c r="Z1556" s="44"/>
      <c r="AA1556" s="44"/>
      <c r="AB1556" s="44"/>
      <c r="AC1556" s="44"/>
      <c r="AD1556" s="44"/>
      <c r="AP1556"/>
      <c r="AQ1556"/>
      <c r="AX1556"/>
    </row>
    <row r="1557" spans="18:50">
      <c r="R1557" s="409"/>
      <c r="S1557" s="44"/>
      <c r="T1557" s="44"/>
      <c r="U1557" s="44"/>
      <c r="V1557" s="44"/>
      <c r="W1557" s="44"/>
      <c r="X1557" s="44"/>
      <c r="Y1557" s="44"/>
      <c r="Z1557" s="44"/>
      <c r="AA1557" s="44"/>
      <c r="AB1557" s="44"/>
      <c r="AC1557" s="44"/>
      <c r="AD1557" s="44"/>
      <c r="AP1557"/>
      <c r="AQ1557"/>
      <c r="AX1557"/>
    </row>
    <row r="1558" spans="18:50">
      <c r="R1558" s="409"/>
      <c r="S1558" s="44"/>
      <c r="T1558" s="44"/>
      <c r="U1558" s="44"/>
      <c r="V1558" s="44"/>
      <c r="W1558" s="44"/>
      <c r="X1558" s="44"/>
      <c r="Y1558" s="44"/>
      <c r="Z1558" s="44"/>
      <c r="AA1558" s="44"/>
      <c r="AB1558" s="44"/>
      <c r="AC1558" s="44"/>
      <c r="AD1558" s="44"/>
      <c r="AP1558"/>
      <c r="AQ1558"/>
      <c r="AX1558"/>
    </row>
    <row r="1559" spans="18:50">
      <c r="R1559" s="409"/>
      <c r="S1559" s="44"/>
      <c r="T1559" s="44"/>
      <c r="U1559" s="44"/>
      <c r="V1559" s="44"/>
      <c r="W1559" s="44"/>
      <c r="X1559" s="44"/>
      <c r="Y1559" s="44"/>
      <c r="Z1559" s="44"/>
      <c r="AA1559" s="44"/>
      <c r="AB1559" s="44"/>
      <c r="AC1559" s="44"/>
      <c r="AD1559" s="44"/>
      <c r="AP1559"/>
      <c r="AQ1559"/>
      <c r="AX1559"/>
    </row>
    <row r="1560" spans="18:50">
      <c r="R1560" s="409"/>
      <c r="S1560" s="44"/>
      <c r="T1560" s="44"/>
      <c r="U1560" s="44"/>
      <c r="V1560" s="44"/>
      <c r="W1560" s="44"/>
      <c r="X1560" s="44"/>
      <c r="Y1560" s="44"/>
      <c r="Z1560" s="44"/>
      <c r="AA1560" s="44"/>
      <c r="AB1560" s="44"/>
      <c r="AC1560" s="44"/>
      <c r="AD1560" s="44"/>
      <c r="AP1560"/>
      <c r="AQ1560"/>
      <c r="AX1560"/>
    </row>
    <row r="1561" spans="18:50">
      <c r="R1561" s="409"/>
      <c r="S1561" s="44"/>
      <c r="T1561" s="44"/>
      <c r="U1561" s="44"/>
      <c r="V1561" s="44"/>
      <c r="W1561" s="44"/>
      <c r="X1561" s="44"/>
      <c r="Y1561" s="44"/>
      <c r="Z1561" s="44"/>
      <c r="AA1561" s="44"/>
      <c r="AB1561" s="44"/>
      <c r="AC1561" s="44"/>
      <c r="AD1561" s="44"/>
      <c r="AP1561"/>
      <c r="AQ1561"/>
      <c r="AX1561"/>
    </row>
    <row r="1562" spans="18:50">
      <c r="R1562" s="409"/>
      <c r="S1562" s="44"/>
      <c r="T1562" s="44"/>
      <c r="U1562" s="44"/>
      <c r="V1562" s="44"/>
      <c r="W1562" s="44"/>
      <c r="X1562" s="44"/>
      <c r="Y1562" s="44"/>
      <c r="Z1562" s="44"/>
      <c r="AA1562" s="44"/>
      <c r="AB1562" s="44"/>
      <c r="AC1562" s="44"/>
      <c r="AD1562" s="44"/>
      <c r="AP1562"/>
      <c r="AQ1562"/>
      <c r="AX1562"/>
    </row>
    <row r="1563" spans="18:50">
      <c r="R1563" s="409"/>
      <c r="S1563" s="44"/>
      <c r="T1563" s="44"/>
      <c r="U1563" s="44"/>
      <c r="V1563" s="44"/>
      <c r="W1563" s="44"/>
      <c r="X1563" s="44"/>
      <c r="Y1563" s="44"/>
      <c r="Z1563" s="44"/>
      <c r="AA1563" s="44"/>
      <c r="AB1563" s="44"/>
      <c r="AC1563" s="44"/>
      <c r="AD1563" s="44"/>
      <c r="AP1563"/>
      <c r="AQ1563"/>
      <c r="AX1563"/>
    </row>
    <row r="1564" spans="18:50">
      <c r="R1564" s="409"/>
      <c r="S1564" s="44"/>
      <c r="T1564" s="44"/>
      <c r="U1564" s="44"/>
      <c r="V1564" s="44"/>
      <c r="W1564" s="44"/>
      <c r="X1564" s="44"/>
      <c r="Y1564" s="44"/>
      <c r="Z1564" s="44"/>
      <c r="AA1564" s="44"/>
      <c r="AB1564" s="44"/>
      <c r="AC1564" s="44"/>
      <c r="AD1564" s="44"/>
      <c r="AP1564"/>
      <c r="AQ1564"/>
      <c r="AX1564"/>
    </row>
    <row r="1565" spans="18:50">
      <c r="R1565" s="409"/>
      <c r="S1565" s="44"/>
      <c r="T1565" s="44"/>
      <c r="U1565" s="44"/>
      <c r="V1565" s="44"/>
      <c r="W1565" s="44"/>
      <c r="X1565" s="44"/>
      <c r="Y1565" s="44"/>
      <c r="Z1565" s="44"/>
      <c r="AA1565" s="44"/>
      <c r="AB1565" s="44"/>
      <c r="AC1565" s="44"/>
      <c r="AD1565" s="44"/>
      <c r="AP1565"/>
      <c r="AQ1565"/>
      <c r="AX1565"/>
    </row>
    <row r="1566" spans="18:50">
      <c r="R1566" s="409"/>
      <c r="S1566" s="44"/>
      <c r="T1566" s="44"/>
      <c r="U1566" s="44"/>
      <c r="V1566" s="44"/>
      <c r="W1566" s="44"/>
      <c r="X1566" s="44"/>
      <c r="Y1566" s="44"/>
      <c r="Z1566" s="44"/>
      <c r="AA1566" s="44"/>
      <c r="AB1566" s="44"/>
      <c r="AC1566" s="44"/>
      <c r="AD1566" s="44"/>
      <c r="AP1566"/>
      <c r="AQ1566"/>
      <c r="AX1566"/>
    </row>
    <row r="1567" spans="18:50">
      <c r="R1567" s="409"/>
      <c r="S1567" s="44"/>
      <c r="T1567" s="44"/>
      <c r="U1567" s="44"/>
      <c r="V1567" s="44"/>
      <c r="W1567" s="44"/>
      <c r="X1567" s="44"/>
      <c r="Y1567" s="44"/>
      <c r="Z1567" s="44"/>
      <c r="AA1567" s="44"/>
      <c r="AB1567" s="44"/>
      <c r="AC1567" s="44"/>
      <c r="AD1567" s="44"/>
      <c r="AP1567"/>
      <c r="AQ1567"/>
      <c r="AX1567"/>
    </row>
    <row r="1568" spans="18:50">
      <c r="R1568" s="409"/>
      <c r="S1568" s="44"/>
      <c r="T1568" s="44"/>
      <c r="U1568" s="44"/>
      <c r="V1568" s="44"/>
      <c r="W1568" s="44"/>
      <c r="X1568" s="44"/>
      <c r="Y1568" s="44"/>
      <c r="Z1568" s="44"/>
      <c r="AA1568" s="44"/>
      <c r="AB1568" s="44"/>
      <c r="AC1568" s="44"/>
      <c r="AD1568" s="44"/>
      <c r="AP1568"/>
      <c r="AQ1568"/>
      <c r="AX1568"/>
    </row>
    <row r="1569" spans="18:50">
      <c r="R1569" s="409"/>
      <c r="S1569" s="44"/>
      <c r="T1569" s="44"/>
      <c r="U1569" s="44"/>
      <c r="V1569" s="44"/>
      <c r="W1569" s="44"/>
      <c r="X1569" s="44"/>
      <c r="Y1569" s="44"/>
      <c r="Z1569" s="44"/>
      <c r="AA1569" s="44"/>
      <c r="AB1569" s="44"/>
      <c r="AC1569" s="44"/>
      <c r="AD1569" s="44"/>
      <c r="AP1569"/>
      <c r="AQ1569"/>
      <c r="AX1569"/>
    </row>
    <row r="1570" spans="18:50">
      <c r="R1570" s="409"/>
      <c r="S1570" s="44"/>
      <c r="T1570" s="44"/>
      <c r="U1570" s="44"/>
      <c r="V1570" s="44"/>
      <c r="W1570" s="44"/>
      <c r="X1570" s="44"/>
      <c r="Y1570" s="44"/>
      <c r="Z1570" s="44"/>
      <c r="AA1570" s="44"/>
      <c r="AB1570" s="44"/>
      <c r="AC1570" s="44"/>
      <c r="AD1570" s="44"/>
      <c r="AP1570"/>
      <c r="AQ1570"/>
      <c r="AX1570"/>
    </row>
    <row r="1571" spans="18:50">
      <c r="R1571" s="409"/>
      <c r="S1571" s="44"/>
      <c r="T1571" s="44"/>
      <c r="U1571" s="44"/>
      <c r="V1571" s="44"/>
      <c r="W1571" s="44"/>
      <c r="X1571" s="44"/>
      <c r="Y1571" s="44"/>
      <c r="Z1571" s="44"/>
      <c r="AA1571" s="44"/>
      <c r="AB1571" s="44"/>
      <c r="AC1571" s="44"/>
      <c r="AD1571" s="44"/>
      <c r="AP1571"/>
      <c r="AQ1571"/>
      <c r="AX1571"/>
    </row>
    <row r="1572" spans="18:50">
      <c r="R1572" s="409"/>
      <c r="S1572" s="44"/>
      <c r="T1572" s="44"/>
      <c r="U1572" s="44"/>
      <c r="V1572" s="44"/>
      <c r="W1572" s="44"/>
      <c r="X1572" s="44"/>
      <c r="Y1572" s="44"/>
      <c r="Z1572" s="44"/>
      <c r="AA1572" s="44"/>
      <c r="AB1572" s="44"/>
      <c r="AC1572" s="44"/>
      <c r="AD1572" s="44"/>
      <c r="AP1572"/>
      <c r="AQ1572"/>
      <c r="AX1572"/>
    </row>
    <row r="1573" spans="18:50">
      <c r="R1573" s="409"/>
      <c r="S1573" s="44"/>
      <c r="T1573" s="44"/>
      <c r="U1573" s="44"/>
      <c r="V1573" s="44"/>
      <c r="W1573" s="44"/>
      <c r="X1573" s="44"/>
      <c r="Y1573" s="44"/>
      <c r="Z1573" s="44"/>
      <c r="AA1573" s="44"/>
      <c r="AB1573" s="44"/>
      <c r="AC1573" s="44"/>
      <c r="AD1573" s="44"/>
      <c r="AP1573"/>
      <c r="AQ1573"/>
      <c r="AX1573"/>
    </row>
    <row r="1574" spans="18:50">
      <c r="R1574" s="409"/>
      <c r="S1574" s="44"/>
      <c r="T1574" s="44"/>
      <c r="U1574" s="44"/>
      <c r="V1574" s="44"/>
      <c r="W1574" s="44"/>
      <c r="X1574" s="44"/>
      <c r="Y1574" s="44"/>
      <c r="Z1574" s="44"/>
      <c r="AA1574" s="44"/>
      <c r="AB1574" s="44"/>
      <c r="AC1574" s="44"/>
      <c r="AD1574" s="44"/>
      <c r="AP1574"/>
      <c r="AQ1574"/>
      <c r="AX1574"/>
    </row>
    <row r="1575" spans="18:50">
      <c r="R1575" s="409"/>
      <c r="S1575" s="44"/>
      <c r="T1575" s="44"/>
      <c r="U1575" s="44"/>
      <c r="V1575" s="44"/>
      <c r="W1575" s="44"/>
      <c r="X1575" s="44"/>
      <c r="Y1575" s="44"/>
      <c r="Z1575" s="44"/>
      <c r="AA1575" s="44"/>
      <c r="AB1575" s="44"/>
      <c r="AC1575" s="44"/>
      <c r="AD1575" s="44"/>
      <c r="AP1575"/>
      <c r="AQ1575"/>
      <c r="AX1575"/>
    </row>
    <row r="1576" spans="18:50">
      <c r="R1576" s="409"/>
      <c r="S1576" s="44"/>
      <c r="T1576" s="44"/>
      <c r="U1576" s="44"/>
      <c r="V1576" s="44"/>
      <c r="W1576" s="44"/>
      <c r="X1576" s="44"/>
      <c r="Y1576" s="44"/>
      <c r="Z1576" s="44"/>
      <c r="AA1576" s="44"/>
      <c r="AB1576" s="44"/>
      <c r="AC1576" s="44"/>
      <c r="AD1576" s="44"/>
      <c r="AP1576"/>
      <c r="AQ1576"/>
      <c r="AX1576"/>
    </row>
    <row r="1577" spans="18:50">
      <c r="R1577" s="409"/>
      <c r="S1577" s="44"/>
      <c r="T1577" s="44"/>
      <c r="U1577" s="44"/>
      <c r="V1577" s="44"/>
      <c r="W1577" s="44"/>
      <c r="X1577" s="44"/>
      <c r="Y1577" s="44"/>
      <c r="Z1577" s="44"/>
      <c r="AA1577" s="44"/>
      <c r="AB1577" s="44"/>
      <c r="AC1577" s="44"/>
      <c r="AD1577" s="44"/>
      <c r="AP1577"/>
      <c r="AQ1577"/>
      <c r="AX1577"/>
    </row>
    <row r="1578" spans="18:50">
      <c r="R1578" s="409"/>
      <c r="S1578" s="44"/>
      <c r="T1578" s="44"/>
      <c r="U1578" s="44"/>
      <c r="V1578" s="44"/>
      <c r="W1578" s="44"/>
      <c r="X1578" s="44"/>
      <c r="Y1578" s="44"/>
      <c r="Z1578" s="44"/>
      <c r="AA1578" s="44"/>
      <c r="AB1578" s="44"/>
      <c r="AC1578" s="44"/>
      <c r="AD1578" s="44"/>
      <c r="AP1578"/>
      <c r="AQ1578"/>
      <c r="AX1578"/>
    </row>
    <row r="1579" spans="18:50">
      <c r="R1579" s="409"/>
      <c r="S1579" s="44"/>
      <c r="T1579" s="44"/>
      <c r="U1579" s="44"/>
      <c r="V1579" s="44"/>
      <c r="W1579" s="44"/>
      <c r="X1579" s="44"/>
      <c r="Y1579" s="44"/>
      <c r="Z1579" s="44"/>
      <c r="AA1579" s="44"/>
      <c r="AB1579" s="44"/>
      <c r="AC1579" s="44"/>
      <c r="AD1579" s="44"/>
      <c r="AP1579"/>
      <c r="AQ1579"/>
      <c r="AX1579"/>
    </row>
    <row r="1580" spans="18:50">
      <c r="R1580" s="409"/>
      <c r="S1580" s="44"/>
      <c r="T1580" s="44"/>
      <c r="U1580" s="44"/>
      <c r="V1580" s="44"/>
      <c r="W1580" s="44"/>
      <c r="X1580" s="44"/>
      <c r="Y1580" s="44"/>
      <c r="Z1580" s="44"/>
      <c r="AA1580" s="44"/>
      <c r="AB1580" s="44"/>
      <c r="AC1580" s="44"/>
      <c r="AD1580" s="44"/>
      <c r="AP1580"/>
      <c r="AQ1580"/>
      <c r="AX1580"/>
    </row>
    <row r="1581" spans="18:50">
      <c r="R1581" s="409"/>
      <c r="S1581" s="44"/>
      <c r="T1581" s="44"/>
      <c r="U1581" s="44"/>
      <c r="V1581" s="44"/>
      <c r="W1581" s="44"/>
      <c r="X1581" s="44"/>
      <c r="Y1581" s="44"/>
      <c r="Z1581" s="44"/>
      <c r="AA1581" s="44"/>
      <c r="AB1581" s="44"/>
      <c r="AC1581" s="44"/>
      <c r="AD1581" s="44"/>
      <c r="AP1581"/>
      <c r="AQ1581"/>
      <c r="AX1581"/>
    </row>
    <row r="1582" spans="18:50">
      <c r="R1582" s="409"/>
      <c r="S1582" s="44"/>
      <c r="T1582" s="44"/>
      <c r="U1582" s="44"/>
      <c r="V1582" s="44"/>
      <c r="W1582" s="44"/>
      <c r="X1582" s="44"/>
      <c r="Y1582" s="44"/>
      <c r="Z1582" s="44"/>
      <c r="AA1582" s="44"/>
      <c r="AB1582" s="44"/>
      <c r="AC1582" s="44"/>
      <c r="AD1582" s="44"/>
      <c r="AP1582"/>
      <c r="AQ1582"/>
      <c r="AX1582"/>
    </row>
    <row r="1583" spans="18:50">
      <c r="R1583" s="409"/>
      <c r="S1583" s="44"/>
      <c r="T1583" s="44"/>
      <c r="U1583" s="44"/>
      <c r="V1583" s="44"/>
      <c r="W1583" s="44"/>
      <c r="X1583" s="44"/>
      <c r="Y1583" s="44"/>
      <c r="Z1583" s="44"/>
      <c r="AA1583" s="44"/>
      <c r="AB1583" s="44"/>
      <c r="AC1583" s="44"/>
      <c r="AD1583" s="44"/>
      <c r="AP1583"/>
      <c r="AQ1583"/>
      <c r="AX1583"/>
    </row>
    <row r="1584" spans="18:50">
      <c r="R1584" s="409"/>
      <c r="S1584" s="44"/>
      <c r="T1584" s="44"/>
      <c r="U1584" s="44"/>
      <c r="V1584" s="44"/>
      <c r="W1584" s="44"/>
      <c r="X1584" s="44"/>
      <c r="Y1584" s="44"/>
      <c r="Z1584" s="44"/>
      <c r="AA1584" s="44"/>
      <c r="AB1584" s="44"/>
      <c r="AC1584" s="44"/>
      <c r="AD1584" s="44"/>
      <c r="AP1584"/>
      <c r="AQ1584"/>
      <c r="AX1584"/>
    </row>
    <row r="1585" spans="18:50">
      <c r="R1585" s="409"/>
      <c r="S1585" s="44"/>
      <c r="T1585" s="44"/>
      <c r="U1585" s="44"/>
      <c r="V1585" s="44"/>
      <c r="W1585" s="44"/>
      <c r="X1585" s="44"/>
      <c r="Y1585" s="44"/>
      <c r="Z1585" s="44"/>
      <c r="AA1585" s="44"/>
      <c r="AB1585" s="44"/>
      <c r="AC1585" s="44"/>
      <c r="AD1585" s="44"/>
      <c r="AP1585"/>
      <c r="AQ1585"/>
      <c r="AX1585"/>
    </row>
    <row r="1586" spans="18:50">
      <c r="R1586" s="409"/>
      <c r="S1586" s="44"/>
      <c r="T1586" s="44"/>
      <c r="U1586" s="44"/>
      <c r="V1586" s="44"/>
      <c r="W1586" s="44"/>
      <c r="X1586" s="44"/>
      <c r="Y1586" s="44"/>
      <c r="Z1586" s="44"/>
      <c r="AA1586" s="44"/>
      <c r="AB1586" s="44"/>
      <c r="AC1586" s="44"/>
      <c r="AD1586" s="44"/>
      <c r="AP1586"/>
      <c r="AQ1586"/>
      <c r="AX1586"/>
    </row>
    <row r="1587" spans="18:50">
      <c r="R1587" s="409"/>
      <c r="S1587" s="44"/>
      <c r="T1587" s="44"/>
      <c r="U1587" s="44"/>
      <c r="V1587" s="44"/>
      <c r="W1587" s="44"/>
      <c r="X1587" s="44"/>
      <c r="Y1587" s="44"/>
      <c r="Z1587" s="44"/>
      <c r="AA1587" s="44"/>
      <c r="AB1587" s="44"/>
      <c r="AC1587" s="44"/>
      <c r="AD1587" s="44"/>
      <c r="AP1587"/>
      <c r="AQ1587"/>
      <c r="AX1587"/>
    </row>
    <row r="1588" spans="18:50">
      <c r="R1588" s="409"/>
      <c r="S1588" s="44"/>
      <c r="T1588" s="44"/>
      <c r="U1588" s="44"/>
      <c r="V1588" s="44"/>
      <c r="W1588" s="44"/>
      <c r="X1588" s="44"/>
      <c r="Y1588" s="44"/>
      <c r="Z1588" s="44"/>
      <c r="AA1588" s="44"/>
      <c r="AB1588" s="44"/>
      <c r="AC1588" s="44"/>
      <c r="AD1588" s="44"/>
      <c r="AP1588"/>
      <c r="AQ1588"/>
      <c r="AX1588"/>
    </row>
    <row r="1589" spans="18:50">
      <c r="R1589" s="409"/>
      <c r="S1589" s="44"/>
      <c r="T1589" s="44"/>
      <c r="U1589" s="44"/>
      <c r="V1589" s="44"/>
      <c r="W1589" s="44"/>
      <c r="X1589" s="44"/>
      <c r="Y1589" s="44"/>
      <c r="Z1589" s="44"/>
      <c r="AA1589" s="44"/>
      <c r="AB1589" s="44"/>
      <c r="AC1589" s="44"/>
      <c r="AD1589" s="44"/>
      <c r="AP1589"/>
      <c r="AQ1589"/>
      <c r="AX1589"/>
    </row>
    <row r="1590" spans="18:50">
      <c r="R1590" s="409"/>
      <c r="S1590" s="44"/>
      <c r="T1590" s="44"/>
      <c r="U1590" s="44"/>
      <c r="V1590" s="44"/>
      <c r="W1590" s="44"/>
      <c r="X1590" s="44"/>
      <c r="Y1590" s="44"/>
      <c r="Z1590" s="44"/>
      <c r="AA1590" s="44"/>
      <c r="AB1590" s="44"/>
      <c r="AC1590" s="44"/>
      <c r="AD1590" s="44"/>
      <c r="AP1590"/>
      <c r="AQ1590"/>
      <c r="AX1590"/>
    </row>
    <row r="1591" spans="18:50">
      <c r="R1591" s="409"/>
      <c r="S1591" s="44"/>
      <c r="T1591" s="44"/>
      <c r="U1591" s="44"/>
      <c r="V1591" s="44"/>
      <c r="W1591" s="44"/>
      <c r="X1591" s="44"/>
      <c r="Y1591" s="44"/>
      <c r="Z1591" s="44"/>
      <c r="AA1591" s="44"/>
      <c r="AB1591" s="44"/>
      <c r="AC1591" s="44"/>
      <c r="AD1591" s="44"/>
      <c r="AP1591"/>
      <c r="AQ1591"/>
      <c r="AX1591"/>
    </row>
    <row r="1592" spans="18:50">
      <c r="R1592" s="409"/>
      <c r="S1592" s="44"/>
      <c r="T1592" s="44"/>
      <c r="U1592" s="44"/>
      <c r="V1592" s="44"/>
      <c r="W1592" s="44"/>
      <c r="X1592" s="44"/>
      <c r="Y1592" s="44"/>
      <c r="Z1592" s="44"/>
      <c r="AA1592" s="44"/>
      <c r="AB1592" s="44"/>
      <c r="AC1592" s="44"/>
      <c r="AD1592" s="44"/>
      <c r="AP1592"/>
      <c r="AQ1592"/>
      <c r="AX1592"/>
    </row>
    <row r="1593" spans="18:50">
      <c r="R1593" s="409"/>
      <c r="S1593" s="44"/>
      <c r="T1593" s="44"/>
      <c r="U1593" s="44"/>
      <c r="V1593" s="44"/>
      <c r="W1593" s="44"/>
      <c r="X1593" s="44"/>
      <c r="Y1593" s="44"/>
      <c r="Z1593" s="44"/>
      <c r="AA1593" s="44"/>
      <c r="AB1593" s="44"/>
      <c r="AC1593" s="44"/>
      <c r="AD1593" s="44"/>
      <c r="AP1593"/>
      <c r="AQ1593"/>
      <c r="AX1593"/>
    </row>
    <row r="1594" spans="18:50">
      <c r="R1594" s="409"/>
      <c r="S1594" s="44"/>
      <c r="T1594" s="44"/>
      <c r="U1594" s="44"/>
      <c r="V1594" s="44"/>
      <c r="W1594" s="44"/>
      <c r="X1594" s="44"/>
      <c r="Y1594" s="44"/>
      <c r="Z1594" s="44"/>
      <c r="AA1594" s="44"/>
      <c r="AB1594" s="44"/>
      <c r="AC1594" s="44"/>
      <c r="AD1594" s="44"/>
      <c r="AP1594"/>
      <c r="AQ1594"/>
      <c r="AX1594"/>
    </row>
    <row r="1595" spans="18:50">
      <c r="R1595" s="409"/>
      <c r="S1595" s="44"/>
      <c r="T1595" s="44"/>
      <c r="U1595" s="44"/>
      <c r="V1595" s="44"/>
      <c r="W1595" s="44"/>
      <c r="X1595" s="44"/>
      <c r="Y1595" s="44"/>
      <c r="Z1595" s="44"/>
      <c r="AA1595" s="44"/>
      <c r="AB1595" s="44"/>
      <c r="AC1595" s="44"/>
      <c r="AD1595" s="44"/>
      <c r="AP1595"/>
      <c r="AQ1595"/>
      <c r="AX1595"/>
    </row>
    <row r="1596" spans="18:50">
      <c r="R1596" s="409"/>
      <c r="S1596" s="44"/>
      <c r="T1596" s="44"/>
      <c r="U1596" s="44"/>
      <c r="V1596" s="44"/>
      <c r="W1596" s="44"/>
      <c r="X1596" s="44"/>
      <c r="Y1596" s="44"/>
      <c r="Z1596" s="44"/>
      <c r="AA1596" s="44"/>
      <c r="AB1596" s="44"/>
      <c r="AC1596" s="44"/>
      <c r="AD1596" s="44"/>
      <c r="AP1596"/>
      <c r="AQ1596"/>
      <c r="AX1596"/>
    </row>
    <row r="1597" spans="18:50">
      <c r="R1597" s="409"/>
      <c r="S1597" s="44"/>
      <c r="T1597" s="44"/>
      <c r="U1597" s="44"/>
      <c r="V1597" s="44"/>
      <c r="W1597" s="44"/>
      <c r="X1597" s="44"/>
      <c r="Y1597" s="44"/>
      <c r="Z1597" s="44"/>
      <c r="AA1597" s="44"/>
      <c r="AB1597" s="44"/>
      <c r="AC1597" s="44"/>
      <c r="AD1597" s="44"/>
      <c r="AP1597"/>
      <c r="AQ1597"/>
      <c r="AX1597"/>
    </row>
    <row r="1598" spans="18:50">
      <c r="R1598" s="409"/>
      <c r="S1598" s="44"/>
      <c r="T1598" s="44"/>
      <c r="U1598" s="44"/>
      <c r="V1598" s="44"/>
      <c r="W1598" s="44"/>
      <c r="X1598" s="44"/>
      <c r="Y1598" s="44"/>
      <c r="Z1598" s="44"/>
      <c r="AA1598" s="44"/>
      <c r="AB1598" s="44"/>
      <c r="AC1598" s="44"/>
      <c r="AD1598" s="44"/>
      <c r="AP1598"/>
      <c r="AQ1598"/>
      <c r="AX1598"/>
    </row>
    <row r="1599" spans="18:50">
      <c r="R1599" s="409"/>
      <c r="S1599" s="44"/>
      <c r="T1599" s="44"/>
      <c r="U1599" s="44"/>
      <c r="V1599" s="44"/>
      <c r="W1599" s="44"/>
      <c r="X1599" s="44"/>
      <c r="Y1599" s="44"/>
      <c r="Z1599" s="44"/>
      <c r="AA1599" s="44"/>
      <c r="AB1599" s="44"/>
      <c r="AC1599" s="44"/>
      <c r="AD1599" s="44"/>
      <c r="AP1599"/>
      <c r="AQ1599"/>
      <c r="AX1599"/>
    </row>
    <row r="1600" spans="18:50">
      <c r="R1600" s="409"/>
      <c r="S1600" s="44"/>
      <c r="T1600" s="44"/>
      <c r="U1600" s="44"/>
      <c r="V1600" s="44"/>
      <c r="W1600" s="44"/>
      <c r="X1600" s="44"/>
      <c r="Y1600" s="44"/>
      <c r="Z1600" s="44"/>
      <c r="AA1600" s="44"/>
      <c r="AB1600" s="44"/>
      <c r="AC1600" s="44"/>
      <c r="AD1600" s="44"/>
      <c r="AP1600"/>
      <c r="AQ1600"/>
      <c r="AX1600"/>
    </row>
    <row r="1601" spans="18:50">
      <c r="R1601" s="409"/>
      <c r="S1601" s="44"/>
      <c r="T1601" s="44"/>
      <c r="U1601" s="44"/>
      <c r="V1601" s="44"/>
      <c r="W1601" s="44"/>
      <c r="X1601" s="44"/>
      <c r="Y1601" s="44"/>
      <c r="Z1601" s="44"/>
      <c r="AA1601" s="44"/>
      <c r="AB1601" s="44"/>
      <c r="AC1601" s="44"/>
      <c r="AD1601" s="44"/>
      <c r="AP1601"/>
      <c r="AQ1601"/>
      <c r="AX1601"/>
    </row>
    <row r="1602" spans="18:50">
      <c r="R1602" s="409"/>
      <c r="S1602" s="44"/>
      <c r="T1602" s="44"/>
      <c r="U1602" s="44"/>
      <c r="V1602" s="44"/>
      <c r="W1602" s="44"/>
      <c r="X1602" s="44"/>
      <c r="Y1602" s="44"/>
      <c r="Z1602" s="44"/>
      <c r="AA1602" s="44"/>
      <c r="AB1602" s="44"/>
      <c r="AC1602" s="44"/>
      <c r="AD1602" s="44"/>
      <c r="AP1602"/>
      <c r="AQ1602"/>
      <c r="AX1602"/>
    </row>
    <row r="1603" spans="18:50">
      <c r="R1603" s="409"/>
      <c r="S1603" s="44"/>
      <c r="T1603" s="44"/>
      <c r="U1603" s="44"/>
      <c r="V1603" s="44"/>
      <c r="W1603" s="44"/>
      <c r="X1603" s="44"/>
      <c r="Y1603" s="44"/>
      <c r="Z1603" s="44"/>
      <c r="AA1603" s="44"/>
      <c r="AB1603" s="44"/>
      <c r="AC1603" s="44"/>
      <c r="AD1603" s="44"/>
      <c r="AP1603"/>
      <c r="AQ1603"/>
      <c r="AX1603"/>
    </row>
    <row r="1604" spans="18:50">
      <c r="R1604" s="409"/>
      <c r="S1604" s="44"/>
      <c r="T1604" s="44"/>
      <c r="U1604" s="44"/>
      <c r="V1604" s="44"/>
      <c r="W1604" s="44"/>
      <c r="X1604" s="44"/>
      <c r="Y1604" s="44"/>
      <c r="Z1604" s="44"/>
      <c r="AA1604" s="44"/>
      <c r="AB1604" s="44"/>
      <c r="AC1604" s="44"/>
      <c r="AD1604" s="44"/>
      <c r="AP1604"/>
      <c r="AQ1604"/>
      <c r="AX1604"/>
    </row>
    <row r="1605" spans="18:50">
      <c r="R1605" s="409"/>
      <c r="S1605" s="44"/>
      <c r="T1605" s="44"/>
      <c r="U1605" s="44"/>
      <c r="V1605" s="44"/>
      <c r="W1605" s="44"/>
      <c r="X1605" s="44"/>
      <c r="Y1605" s="44"/>
      <c r="Z1605" s="44"/>
      <c r="AA1605" s="44"/>
      <c r="AB1605" s="44"/>
      <c r="AC1605" s="44"/>
      <c r="AD1605" s="44"/>
      <c r="AP1605"/>
      <c r="AQ1605"/>
      <c r="AX1605"/>
    </row>
    <row r="1606" spans="18:50">
      <c r="R1606" s="409"/>
      <c r="S1606" s="44"/>
      <c r="T1606" s="44"/>
      <c r="U1606" s="44"/>
      <c r="V1606" s="44"/>
      <c r="W1606" s="44"/>
      <c r="X1606" s="44"/>
      <c r="Y1606" s="44"/>
      <c r="Z1606" s="44"/>
      <c r="AA1606" s="44"/>
      <c r="AB1606" s="44"/>
      <c r="AC1606" s="44"/>
      <c r="AD1606" s="44"/>
      <c r="AP1606"/>
      <c r="AQ1606"/>
      <c r="AX1606"/>
    </row>
    <row r="1607" spans="18:50">
      <c r="R1607" s="409"/>
      <c r="S1607" s="44"/>
      <c r="T1607" s="44"/>
      <c r="U1607" s="44"/>
      <c r="V1607" s="44"/>
      <c r="W1607" s="44"/>
      <c r="X1607" s="44"/>
      <c r="Y1607" s="44"/>
      <c r="Z1607" s="44"/>
      <c r="AA1607" s="44"/>
      <c r="AB1607" s="44"/>
      <c r="AC1607" s="44"/>
      <c r="AD1607" s="44"/>
      <c r="AP1607"/>
      <c r="AQ1607"/>
      <c r="AX1607"/>
    </row>
    <row r="1608" spans="18:50">
      <c r="R1608" s="409"/>
      <c r="S1608" s="44"/>
      <c r="T1608" s="44"/>
      <c r="U1608" s="44"/>
      <c r="V1608" s="44"/>
      <c r="W1608" s="44"/>
      <c r="X1608" s="44"/>
      <c r="Y1608" s="44"/>
      <c r="Z1608" s="44"/>
      <c r="AA1608" s="44"/>
      <c r="AB1608" s="44"/>
      <c r="AC1608" s="44"/>
      <c r="AD1608" s="44"/>
      <c r="AP1608"/>
      <c r="AQ1608"/>
      <c r="AX1608"/>
    </row>
    <row r="1609" spans="18:50">
      <c r="R1609" s="409"/>
      <c r="S1609" s="44"/>
      <c r="T1609" s="44"/>
      <c r="U1609" s="44"/>
      <c r="V1609" s="44"/>
      <c r="W1609" s="44"/>
      <c r="X1609" s="44"/>
      <c r="Y1609" s="44"/>
      <c r="Z1609" s="44"/>
      <c r="AA1609" s="44"/>
      <c r="AB1609" s="44"/>
      <c r="AC1609" s="44"/>
      <c r="AD1609" s="44"/>
      <c r="AP1609"/>
      <c r="AQ1609"/>
      <c r="AX1609"/>
    </row>
    <row r="1610" spans="18:50">
      <c r="R1610" s="409"/>
      <c r="S1610" s="44"/>
      <c r="T1610" s="44"/>
      <c r="U1610" s="44"/>
      <c r="V1610" s="44"/>
      <c r="W1610" s="44"/>
      <c r="X1610" s="44"/>
      <c r="Y1610" s="44"/>
      <c r="Z1610" s="44"/>
      <c r="AA1610" s="44"/>
      <c r="AB1610" s="44"/>
      <c r="AC1610" s="44"/>
      <c r="AD1610" s="44"/>
      <c r="AP1610"/>
      <c r="AQ1610"/>
      <c r="AX1610"/>
    </row>
    <row r="1611" spans="18:50">
      <c r="R1611" s="409"/>
      <c r="S1611" s="44"/>
      <c r="T1611" s="44"/>
      <c r="U1611" s="44"/>
      <c r="V1611" s="44"/>
      <c r="W1611" s="44"/>
      <c r="X1611" s="44"/>
      <c r="Y1611" s="44"/>
      <c r="Z1611" s="44"/>
      <c r="AA1611" s="44"/>
      <c r="AB1611" s="44"/>
      <c r="AC1611" s="44"/>
      <c r="AD1611" s="44"/>
      <c r="AP1611"/>
      <c r="AQ1611"/>
      <c r="AX1611"/>
    </row>
    <row r="1612" spans="18:50">
      <c r="R1612" s="409"/>
      <c r="S1612" s="44"/>
      <c r="T1612" s="44"/>
      <c r="U1612" s="44"/>
      <c r="V1612" s="44"/>
      <c r="W1612" s="44"/>
      <c r="X1612" s="44"/>
      <c r="Y1612" s="44"/>
      <c r="Z1612" s="44"/>
      <c r="AA1612" s="44"/>
      <c r="AB1612" s="44"/>
      <c r="AC1612" s="44"/>
      <c r="AD1612" s="44"/>
      <c r="AP1612"/>
      <c r="AQ1612"/>
      <c r="AX1612"/>
    </row>
    <row r="1613" spans="18:50">
      <c r="R1613" s="409"/>
      <c r="S1613" s="44"/>
      <c r="T1613" s="44"/>
      <c r="U1613" s="44"/>
      <c r="V1613" s="44"/>
      <c r="W1613" s="44"/>
      <c r="X1613" s="44"/>
      <c r="Y1613" s="44"/>
      <c r="Z1613" s="44"/>
      <c r="AA1613" s="44"/>
      <c r="AB1613" s="44"/>
      <c r="AC1613" s="44"/>
      <c r="AD1613" s="44"/>
      <c r="AP1613"/>
      <c r="AQ1613"/>
      <c r="AX1613"/>
    </row>
    <row r="1614" spans="18:50">
      <c r="R1614" s="409"/>
      <c r="S1614" s="44"/>
      <c r="T1614" s="44"/>
      <c r="U1614" s="44"/>
      <c r="V1614" s="44"/>
      <c r="W1614" s="44"/>
      <c r="X1614" s="44"/>
      <c r="Y1614" s="44"/>
      <c r="Z1614" s="44"/>
      <c r="AA1614" s="44"/>
      <c r="AB1614" s="44"/>
      <c r="AC1614" s="44"/>
      <c r="AD1614" s="44"/>
      <c r="AP1614"/>
      <c r="AQ1614"/>
      <c r="AX1614"/>
    </row>
    <row r="1615" spans="18:50">
      <c r="R1615" s="409"/>
      <c r="S1615" s="44"/>
      <c r="T1615" s="44"/>
      <c r="U1615" s="44"/>
      <c r="V1615" s="44"/>
      <c r="W1615" s="44"/>
      <c r="X1615" s="44"/>
      <c r="Y1615" s="44"/>
      <c r="Z1615" s="44"/>
      <c r="AA1615" s="44"/>
      <c r="AB1615" s="44"/>
      <c r="AC1615" s="44"/>
      <c r="AD1615" s="44"/>
      <c r="AP1615"/>
      <c r="AQ1615"/>
      <c r="AX1615"/>
    </row>
    <row r="1616" spans="18:50">
      <c r="R1616" s="409"/>
      <c r="S1616" s="44"/>
      <c r="T1616" s="44"/>
      <c r="U1616" s="44"/>
      <c r="V1616" s="44"/>
      <c r="W1616" s="44"/>
      <c r="X1616" s="44"/>
      <c r="Y1616" s="44"/>
      <c r="Z1616" s="44"/>
      <c r="AA1616" s="44"/>
      <c r="AB1616" s="44"/>
      <c r="AC1616" s="44"/>
      <c r="AD1616" s="44"/>
      <c r="AP1616"/>
      <c r="AQ1616"/>
      <c r="AX1616"/>
    </row>
    <row r="1617" spans="18:50">
      <c r="R1617" s="409"/>
      <c r="S1617" s="44"/>
      <c r="T1617" s="44"/>
      <c r="U1617" s="44"/>
      <c r="V1617" s="44"/>
      <c r="W1617" s="44"/>
      <c r="X1617" s="44"/>
      <c r="Y1617" s="44"/>
      <c r="Z1617" s="44"/>
      <c r="AA1617" s="44"/>
      <c r="AB1617" s="44"/>
      <c r="AC1617" s="44"/>
      <c r="AD1617" s="44"/>
      <c r="AP1617"/>
      <c r="AQ1617"/>
      <c r="AX1617"/>
    </row>
    <row r="1618" spans="18:50">
      <c r="R1618" s="409"/>
      <c r="S1618" s="44"/>
      <c r="T1618" s="44"/>
      <c r="U1618" s="44"/>
      <c r="V1618" s="44"/>
      <c r="W1618" s="44"/>
      <c r="X1618" s="44"/>
      <c r="Y1618" s="44"/>
      <c r="Z1618" s="44"/>
      <c r="AA1618" s="44"/>
      <c r="AB1618" s="44"/>
      <c r="AC1618" s="44"/>
      <c r="AD1618" s="44"/>
      <c r="AP1618"/>
      <c r="AQ1618"/>
      <c r="AX1618"/>
    </row>
    <row r="1619" spans="18:50">
      <c r="R1619" s="409"/>
      <c r="S1619" s="44"/>
      <c r="T1619" s="44"/>
      <c r="U1619" s="44"/>
      <c r="V1619" s="44"/>
      <c r="W1619" s="44"/>
      <c r="X1619" s="44"/>
      <c r="Y1619" s="44"/>
      <c r="Z1619" s="44"/>
      <c r="AA1619" s="44"/>
      <c r="AB1619" s="44"/>
      <c r="AC1619" s="44"/>
      <c r="AD1619" s="44"/>
      <c r="AP1619"/>
      <c r="AQ1619"/>
      <c r="AX1619"/>
    </row>
    <row r="1620" spans="18:50">
      <c r="R1620" s="409"/>
      <c r="S1620" s="44"/>
      <c r="T1620" s="44"/>
      <c r="U1620" s="44"/>
      <c r="V1620" s="44"/>
      <c r="W1620" s="44"/>
      <c r="X1620" s="44"/>
      <c r="Y1620" s="44"/>
      <c r="Z1620" s="44"/>
      <c r="AA1620" s="44"/>
      <c r="AB1620" s="44"/>
      <c r="AC1620" s="44"/>
      <c r="AD1620" s="44"/>
      <c r="AP1620"/>
      <c r="AQ1620"/>
      <c r="AX1620"/>
    </row>
    <row r="1621" spans="18:50">
      <c r="R1621" s="409"/>
      <c r="S1621" s="44"/>
      <c r="T1621" s="44"/>
      <c r="U1621" s="44"/>
      <c r="V1621" s="44"/>
      <c r="W1621" s="44"/>
      <c r="X1621" s="44"/>
      <c r="Y1621" s="44"/>
      <c r="Z1621" s="44"/>
      <c r="AA1621" s="44"/>
      <c r="AB1621" s="44"/>
      <c r="AC1621" s="44"/>
      <c r="AD1621" s="44"/>
      <c r="AP1621"/>
      <c r="AQ1621"/>
      <c r="AX1621"/>
    </row>
    <row r="1622" spans="18:50">
      <c r="R1622" s="409"/>
      <c r="S1622" s="44"/>
      <c r="T1622" s="44"/>
      <c r="U1622" s="44"/>
      <c r="V1622" s="44"/>
      <c r="W1622" s="44"/>
      <c r="X1622" s="44"/>
      <c r="Y1622" s="44"/>
      <c r="Z1622" s="44"/>
      <c r="AA1622" s="44"/>
      <c r="AB1622" s="44"/>
      <c r="AC1622" s="44"/>
      <c r="AD1622" s="44"/>
      <c r="AP1622"/>
      <c r="AQ1622"/>
      <c r="AX1622"/>
    </row>
    <row r="1623" spans="18:50">
      <c r="R1623" s="409"/>
      <c r="S1623" s="44"/>
      <c r="T1623" s="44"/>
      <c r="U1623" s="44"/>
      <c r="V1623" s="44"/>
      <c r="W1623" s="44"/>
      <c r="X1623" s="44"/>
      <c r="Y1623" s="44"/>
      <c r="Z1623" s="44"/>
      <c r="AA1623" s="44"/>
      <c r="AB1623" s="44"/>
      <c r="AC1623" s="44"/>
      <c r="AD1623" s="44"/>
      <c r="AP1623"/>
      <c r="AQ1623"/>
      <c r="AX1623"/>
    </row>
    <row r="1624" spans="18:50">
      <c r="R1624" s="409"/>
      <c r="S1624" s="44"/>
      <c r="T1624" s="44"/>
      <c r="U1624" s="44"/>
      <c r="V1624" s="44"/>
      <c r="W1624" s="44"/>
      <c r="X1624" s="44"/>
      <c r="Y1624" s="44"/>
      <c r="Z1624" s="44"/>
      <c r="AA1624" s="44"/>
      <c r="AB1624" s="44"/>
      <c r="AC1624" s="44"/>
      <c r="AD1624" s="44"/>
      <c r="AP1624"/>
      <c r="AQ1624"/>
      <c r="AX1624"/>
    </row>
    <row r="1625" spans="18:50">
      <c r="R1625" s="409"/>
      <c r="S1625" s="44"/>
      <c r="T1625" s="44"/>
      <c r="U1625" s="44"/>
      <c r="V1625" s="44"/>
      <c r="W1625" s="44"/>
      <c r="X1625" s="44"/>
      <c r="Y1625" s="44"/>
      <c r="Z1625" s="44"/>
      <c r="AA1625" s="44"/>
      <c r="AB1625" s="44"/>
      <c r="AC1625" s="44"/>
      <c r="AD1625" s="44"/>
      <c r="AP1625"/>
      <c r="AQ1625"/>
      <c r="AX1625"/>
    </row>
    <row r="1626" spans="18:50">
      <c r="R1626" s="409"/>
      <c r="S1626" s="44"/>
      <c r="T1626" s="44"/>
      <c r="U1626" s="44"/>
      <c r="V1626" s="44"/>
      <c r="W1626" s="44"/>
      <c r="X1626" s="44"/>
      <c r="Y1626" s="44"/>
      <c r="Z1626" s="44"/>
      <c r="AA1626" s="44"/>
      <c r="AB1626" s="44"/>
      <c r="AC1626" s="44"/>
      <c r="AD1626" s="44"/>
      <c r="AP1626"/>
      <c r="AQ1626"/>
      <c r="AX1626"/>
    </row>
    <row r="1627" spans="18:50">
      <c r="R1627" s="409"/>
      <c r="S1627" s="44"/>
      <c r="T1627" s="44"/>
      <c r="U1627" s="44"/>
      <c r="V1627" s="44"/>
      <c r="W1627" s="44"/>
      <c r="X1627" s="44"/>
      <c r="Y1627" s="44"/>
      <c r="Z1627" s="44"/>
      <c r="AA1627" s="44"/>
      <c r="AB1627" s="44"/>
      <c r="AC1627" s="44"/>
      <c r="AD1627" s="44"/>
      <c r="AP1627"/>
      <c r="AQ1627"/>
      <c r="AX1627"/>
    </row>
    <row r="1628" spans="18:50">
      <c r="R1628" s="409"/>
      <c r="S1628" s="44"/>
      <c r="T1628" s="44"/>
      <c r="U1628" s="44"/>
      <c r="V1628" s="44"/>
      <c r="W1628" s="44"/>
      <c r="X1628" s="44"/>
      <c r="Y1628" s="44"/>
      <c r="Z1628" s="44"/>
      <c r="AA1628" s="44"/>
      <c r="AB1628" s="44"/>
      <c r="AC1628" s="44"/>
      <c r="AD1628" s="44"/>
      <c r="AP1628"/>
      <c r="AQ1628"/>
      <c r="AX1628"/>
    </row>
    <row r="1629" spans="18:50">
      <c r="R1629" s="409"/>
      <c r="S1629" s="44"/>
      <c r="T1629" s="44"/>
      <c r="U1629" s="44"/>
      <c r="V1629" s="44"/>
      <c r="W1629" s="44"/>
      <c r="X1629" s="44"/>
      <c r="Y1629" s="44"/>
      <c r="Z1629" s="44"/>
      <c r="AA1629" s="44"/>
      <c r="AB1629" s="44"/>
      <c r="AC1629" s="44"/>
      <c r="AD1629" s="44"/>
      <c r="AP1629"/>
      <c r="AQ1629"/>
      <c r="AX1629"/>
    </row>
    <row r="1630" spans="18:50">
      <c r="R1630" s="409"/>
      <c r="S1630" s="44"/>
      <c r="T1630" s="44"/>
      <c r="U1630" s="44"/>
      <c r="V1630" s="44"/>
      <c r="W1630" s="44"/>
      <c r="X1630" s="44"/>
      <c r="Y1630" s="44"/>
      <c r="Z1630" s="44"/>
      <c r="AA1630" s="44"/>
      <c r="AB1630" s="44"/>
      <c r="AC1630" s="44"/>
      <c r="AD1630" s="44"/>
      <c r="AP1630"/>
      <c r="AQ1630"/>
      <c r="AX1630"/>
    </row>
    <row r="1631" spans="18:50">
      <c r="R1631" s="409"/>
      <c r="S1631" s="44"/>
      <c r="T1631" s="44"/>
      <c r="U1631" s="44"/>
      <c r="V1631" s="44"/>
      <c r="W1631" s="44"/>
      <c r="X1631" s="44"/>
      <c r="Y1631" s="44"/>
      <c r="Z1631" s="44"/>
      <c r="AA1631" s="44"/>
      <c r="AB1631" s="44"/>
      <c r="AC1631" s="44"/>
      <c r="AD1631" s="44"/>
      <c r="AP1631"/>
      <c r="AQ1631"/>
      <c r="AX1631"/>
    </row>
    <row r="1632" spans="18:50">
      <c r="R1632" s="409"/>
      <c r="S1632" s="44"/>
      <c r="T1632" s="44"/>
      <c r="U1632" s="44"/>
      <c r="V1632" s="44"/>
      <c r="W1632" s="44"/>
      <c r="X1632" s="44"/>
      <c r="Y1632" s="44"/>
      <c r="Z1632" s="44"/>
      <c r="AA1632" s="44"/>
      <c r="AB1632" s="44"/>
      <c r="AC1632" s="44"/>
      <c r="AD1632" s="44"/>
      <c r="AP1632"/>
      <c r="AQ1632"/>
      <c r="AX1632"/>
    </row>
    <row r="1633" spans="18:50">
      <c r="R1633" s="409"/>
      <c r="S1633" s="44"/>
      <c r="T1633" s="44"/>
      <c r="U1633" s="44"/>
      <c r="V1633" s="44"/>
      <c r="W1633" s="44"/>
      <c r="X1633" s="44"/>
      <c r="Y1633" s="44"/>
      <c r="Z1633" s="44"/>
      <c r="AA1633" s="44"/>
      <c r="AB1633" s="44"/>
      <c r="AC1633" s="44"/>
      <c r="AD1633" s="44"/>
      <c r="AP1633"/>
      <c r="AQ1633"/>
      <c r="AX1633"/>
    </row>
    <row r="1634" spans="18:50">
      <c r="R1634" s="409"/>
      <c r="S1634" s="44"/>
      <c r="T1634" s="44"/>
      <c r="U1634" s="44"/>
      <c r="V1634" s="44"/>
      <c r="W1634" s="44"/>
      <c r="X1634" s="44"/>
      <c r="Y1634" s="44"/>
      <c r="Z1634" s="44"/>
      <c r="AA1634" s="44"/>
      <c r="AB1634" s="44"/>
      <c r="AC1634" s="44"/>
      <c r="AD1634" s="44"/>
      <c r="AP1634"/>
      <c r="AQ1634"/>
      <c r="AX1634"/>
    </row>
    <row r="1635" spans="18:50">
      <c r="R1635" s="409"/>
      <c r="S1635" s="44"/>
      <c r="T1635" s="44"/>
      <c r="U1635" s="44"/>
      <c r="V1635" s="44"/>
      <c r="W1635" s="44"/>
      <c r="X1635" s="44"/>
      <c r="Y1635" s="44"/>
      <c r="Z1635" s="44"/>
      <c r="AA1635" s="44"/>
      <c r="AB1635" s="44"/>
      <c r="AC1635" s="44"/>
      <c r="AD1635" s="44"/>
      <c r="AP1635"/>
      <c r="AQ1635"/>
      <c r="AX1635"/>
    </row>
    <row r="1636" spans="18:50">
      <c r="R1636" s="409"/>
      <c r="S1636" s="44"/>
      <c r="T1636" s="44"/>
      <c r="U1636" s="44"/>
      <c r="V1636" s="44"/>
      <c r="W1636" s="44"/>
      <c r="X1636" s="44"/>
      <c r="Y1636" s="44"/>
      <c r="Z1636" s="44"/>
      <c r="AA1636" s="44"/>
      <c r="AB1636" s="44"/>
      <c r="AC1636" s="44"/>
      <c r="AD1636" s="44"/>
      <c r="AP1636"/>
      <c r="AQ1636"/>
      <c r="AX1636"/>
    </row>
    <row r="1637" spans="18:50">
      <c r="R1637" s="409"/>
      <c r="S1637" s="44"/>
      <c r="T1637" s="44"/>
      <c r="U1637" s="44"/>
      <c r="V1637" s="44"/>
      <c r="W1637" s="44"/>
      <c r="X1637" s="44"/>
      <c r="Y1637" s="44"/>
      <c r="Z1637" s="44"/>
      <c r="AA1637" s="44"/>
      <c r="AB1637" s="44"/>
      <c r="AC1637" s="44"/>
      <c r="AD1637" s="44"/>
      <c r="AP1637"/>
      <c r="AQ1637"/>
      <c r="AX1637"/>
    </row>
    <row r="1638" spans="18:50">
      <c r="R1638" s="409"/>
      <c r="S1638" s="44"/>
      <c r="T1638" s="44"/>
      <c r="U1638" s="44"/>
      <c r="V1638" s="44"/>
      <c r="W1638" s="44"/>
      <c r="X1638" s="44"/>
      <c r="Y1638" s="44"/>
      <c r="Z1638" s="44"/>
      <c r="AA1638" s="44"/>
      <c r="AB1638" s="44"/>
      <c r="AC1638" s="44"/>
      <c r="AD1638" s="44"/>
      <c r="AP1638"/>
      <c r="AQ1638"/>
      <c r="AX1638"/>
    </row>
    <row r="1639" spans="18:50">
      <c r="R1639" s="409"/>
      <c r="S1639" s="44"/>
      <c r="T1639" s="44"/>
      <c r="U1639" s="44"/>
      <c r="V1639" s="44"/>
      <c r="W1639" s="44"/>
      <c r="X1639" s="44"/>
      <c r="Y1639" s="44"/>
      <c r="Z1639" s="44"/>
      <c r="AA1639" s="44"/>
      <c r="AB1639" s="44"/>
      <c r="AC1639" s="44"/>
      <c r="AD1639" s="44"/>
      <c r="AP1639"/>
      <c r="AQ1639"/>
      <c r="AX1639"/>
    </row>
    <row r="1640" spans="18:50">
      <c r="R1640" s="409"/>
      <c r="S1640" s="44"/>
      <c r="T1640" s="44"/>
      <c r="U1640" s="44"/>
      <c r="V1640" s="44"/>
      <c r="W1640" s="44"/>
      <c r="X1640" s="44"/>
      <c r="Y1640" s="44"/>
      <c r="Z1640" s="44"/>
      <c r="AA1640" s="44"/>
      <c r="AB1640" s="44"/>
      <c r="AC1640" s="44"/>
      <c r="AD1640" s="44"/>
      <c r="AP1640"/>
      <c r="AQ1640"/>
      <c r="AX1640"/>
    </row>
    <row r="1641" spans="18:50">
      <c r="R1641" s="409"/>
      <c r="S1641" s="44"/>
      <c r="T1641" s="44"/>
      <c r="U1641" s="44"/>
      <c r="V1641" s="44"/>
      <c r="W1641" s="44"/>
      <c r="X1641" s="44"/>
      <c r="Y1641" s="44"/>
      <c r="Z1641" s="44"/>
      <c r="AA1641" s="44"/>
      <c r="AB1641" s="44"/>
      <c r="AC1641" s="44"/>
      <c r="AD1641" s="44"/>
      <c r="AP1641"/>
      <c r="AQ1641"/>
      <c r="AX1641"/>
    </row>
    <row r="1642" spans="18:50">
      <c r="R1642" s="409"/>
      <c r="S1642" s="44"/>
      <c r="T1642" s="44"/>
      <c r="U1642" s="44"/>
      <c r="V1642" s="44"/>
      <c r="W1642" s="44"/>
      <c r="X1642" s="44"/>
      <c r="Y1642" s="44"/>
      <c r="Z1642" s="44"/>
      <c r="AA1642" s="44"/>
      <c r="AB1642" s="44"/>
      <c r="AC1642" s="44"/>
      <c r="AD1642" s="44"/>
      <c r="AP1642"/>
      <c r="AQ1642"/>
      <c r="AX1642"/>
    </row>
    <row r="1643" spans="18:50">
      <c r="R1643" s="409"/>
      <c r="S1643" s="44"/>
      <c r="T1643" s="44"/>
      <c r="U1643" s="44"/>
      <c r="V1643" s="44"/>
      <c r="W1643" s="44"/>
      <c r="X1643" s="44"/>
      <c r="Y1643" s="44"/>
      <c r="Z1643" s="44"/>
      <c r="AA1643" s="44"/>
      <c r="AB1643" s="44"/>
      <c r="AC1643" s="44"/>
      <c r="AD1643" s="44"/>
      <c r="AP1643"/>
      <c r="AQ1643"/>
      <c r="AX1643"/>
    </row>
    <row r="1644" spans="18:50">
      <c r="R1644" s="409"/>
      <c r="S1644" s="44"/>
      <c r="T1644" s="44"/>
      <c r="U1644" s="44"/>
      <c r="V1644" s="44"/>
      <c r="W1644" s="44"/>
      <c r="X1644" s="44"/>
      <c r="Y1644" s="44"/>
      <c r="Z1644" s="44"/>
      <c r="AA1644" s="44"/>
      <c r="AB1644" s="44"/>
      <c r="AC1644" s="44"/>
      <c r="AD1644" s="44"/>
      <c r="AP1644"/>
      <c r="AQ1644"/>
      <c r="AX1644"/>
    </row>
    <row r="1645" spans="18:50">
      <c r="R1645" s="409"/>
      <c r="S1645" s="44"/>
      <c r="T1645" s="44"/>
      <c r="U1645" s="44"/>
      <c r="V1645" s="44"/>
      <c r="W1645" s="44"/>
      <c r="X1645" s="44"/>
      <c r="Y1645" s="44"/>
      <c r="Z1645" s="44"/>
      <c r="AA1645" s="44"/>
      <c r="AB1645" s="44"/>
      <c r="AC1645" s="44"/>
      <c r="AD1645" s="44"/>
      <c r="AP1645"/>
      <c r="AQ1645"/>
      <c r="AX1645"/>
    </row>
    <row r="1646" spans="18:50">
      <c r="R1646" s="409"/>
      <c r="S1646" s="44"/>
      <c r="T1646" s="44"/>
      <c r="U1646" s="44"/>
      <c r="V1646" s="44"/>
      <c r="W1646" s="44"/>
      <c r="X1646" s="44"/>
      <c r="Y1646" s="44"/>
      <c r="Z1646" s="44"/>
      <c r="AA1646" s="44"/>
      <c r="AB1646" s="44"/>
      <c r="AC1646" s="44"/>
      <c r="AD1646" s="44"/>
      <c r="AP1646"/>
      <c r="AQ1646"/>
      <c r="AX1646"/>
    </row>
    <row r="1647" spans="18:50">
      <c r="R1647" s="409"/>
      <c r="S1647" s="44"/>
      <c r="T1647" s="44"/>
      <c r="U1647" s="44"/>
      <c r="V1647" s="44"/>
      <c r="W1647" s="44"/>
      <c r="X1647" s="44"/>
      <c r="Y1647" s="44"/>
      <c r="Z1647" s="44"/>
      <c r="AA1647" s="44"/>
      <c r="AB1647" s="44"/>
      <c r="AC1647" s="44"/>
      <c r="AD1647" s="44"/>
      <c r="AP1647"/>
      <c r="AQ1647"/>
      <c r="AX1647"/>
    </row>
    <row r="1648" spans="18:50">
      <c r="R1648" s="409"/>
      <c r="S1648" s="44"/>
      <c r="T1648" s="44"/>
      <c r="U1648" s="44"/>
      <c r="V1648" s="44"/>
      <c r="W1648" s="44"/>
      <c r="X1648" s="44"/>
      <c r="Y1648" s="44"/>
      <c r="Z1648" s="44"/>
      <c r="AA1648" s="44"/>
      <c r="AB1648" s="44"/>
      <c r="AC1648" s="44"/>
      <c r="AD1648" s="44"/>
      <c r="AP1648"/>
      <c r="AQ1648"/>
      <c r="AX1648"/>
    </row>
    <row r="1649" spans="18:50">
      <c r="R1649" s="409"/>
      <c r="S1649" s="44"/>
      <c r="T1649" s="44"/>
      <c r="U1649" s="44"/>
      <c r="V1649" s="44"/>
      <c r="W1649" s="44"/>
      <c r="X1649" s="44"/>
      <c r="Y1649" s="44"/>
      <c r="Z1649" s="44"/>
      <c r="AA1649" s="44"/>
      <c r="AB1649" s="44"/>
      <c r="AC1649" s="44"/>
      <c r="AD1649" s="44"/>
      <c r="AP1649"/>
      <c r="AQ1649"/>
      <c r="AX1649"/>
    </row>
    <row r="1650" spans="18:50">
      <c r="R1650" s="409"/>
      <c r="S1650" s="44"/>
      <c r="T1650" s="44"/>
      <c r="U1650" s="44"/>
      <c r="V1650" s="44"/>
      <c r="W1650" s="44"/>
      <c r="X1650" s="44"/>
      <c r="Y1650" s="44"/>
      <c r="Z1650" s="44"/>
      <c r="AA1650" s="44"/>
      <c r="AB1650" s="44"/>
      <c r="AC1650" s="44"/>
      <c r="AD1650" s="44"/>
      <c r="AP1650"/>
      <c r="AQ1650"/>
      <c r="AX1650"/>
    </row>
    <row r="1651" spans="18:50">
      <c r="R1651" s="409"/>
      <c r="S1651" s="44"/>
      <c r="T1651" s="44"/>
      <c r="U1651" s="44"/>
      <c r="V1651" s="44"/>
      <c r="W1651" s="44"/>
      <c r="X1651" s="44"/>
      <c r="Y1651" s="44"/>
      <c r="Z1651" s="44"/>
      <c r="AA1651" s="44"/>
      <c r="AB1651" s="44"/>
      <c r="AC1651" s="44"/>
      <c r="AD1651" s="44"/>
      <c r="AP1651"/>
      <c r="AQ1651"/>
      <c r="AX1651"/>
    </row>
    <row r="1652" spans="18:50">
      <c r="R1652" s="409"/>
      <c r="S1652" s="44"/>
      <c r="T1652" s="44"/>
      <c r="U1652" s="44"/>
      <c r="V1652" s="44"/>
      <c r="W1652" s="44"/>
      <c r="X1652" s="44"/>
      <c r="Y1652" s="44"/>
      <c r="Z1652" s="44"/>
      <c r="AA1652" s="44"/>
      <c r="AB1652" s="44"/>
      <c r="AC1652" s="44"/>
      <c r="AD1652" s="44"/>
      <c r="AP1652"/>
      <c r="AQ1652"/>
      <c r="AX1652"/>
    </row>
    <row r="1653" spans="18:50">
      <c r="R1653" s="409"/>
      <c r="S1653" s="44"/>
      <c r="T1653" s="44"/>
      <c r="U1653" s="44"/>
      <c r="V1653" s="44"/>
      <c r="W1653" s="44"/>
      <c r="X1653" s="44"/>
      <c r="Y1653" s="44"/>
      <c r="Z1653" s="44"/>
      <c r="AA1653" s="44"/>
      <c r="AB1653" s="44"/>
      <c r="AC1653" s="44"/>
      <c r="AD1653" s="44"/>
      <c r="AP1653"/>
      <c r="AQ1653"/>
      <c r="AX1653"/>
    </row>
    <row r="1654" spans="18:50">
      <c r="R1654" s="409"/>
      <c r="S1654" s="44"/>
      <c r="T1654" s="44"/>
      <c r="U1654" s="44"/>
      <c r="V1654" s="44"/>
      <c r="W1654" s="44"/>
      <c r="X1654" s="44"/>
      <c r="Y1654" s="44"/>
      <c r="Z1654" s="44"/>
      <c r="AA1654" s="44"/>
      <c r="AB1654" s="44"/>
      <c r="AC1654" s="44"/>
      <c r="AD1654" s="44"/>
      <c r="AP1654"/>
      <c r="AQ1654"/>
      <c r="AX1654"/>
    </row>
    <row r="1655" spans="18:50">
      <c r="R1655" s="409"/>
      <c r="S1655" s="44"/>
      <c r="T1655" s="44"/>
      <c r="U1655" s="44"/>
      <c r="V1655" s="44"/>
      <c r="W1655" s="44"/>
      <c r="X1655" s="44"/>
      <c r="Y1655" s="44"/>
      <c r="Z1655" s="44"/>
      <c r="AA1655" s="44"/>
      <c r="AB1655" s="44"/>
      <c r="AC1655" s="44"/>
      <c r="AD1655" s="44"/>
      <c r="AP1655"/>
      <c r="AQ1655"/>
      <c r="AX1655"/>
    </row>
    <row r="1656" spans="18:50">
      <c r="R1656" s="409"/>
      <c r="S1656" s="44"/>
      <c r="T1656" s="44"/>
      <c r="U1656" s="44"/>
      <c r="V1656" s="44"/>
      <c r="W1656" s="44"/>
      <c r="X1656" s="44"/>
      <c r="Y1656" s="44"/>
      <c r="Z1656" s="44"/>
      <c r="AA1656" s="44"/>
      <c r="AB1656" s="44"/>
      <c r="AC1656" s="44"/>
      <c r="AD1656" s="44"/>
      <c r="AP1656"/>
      <c r="AQ1656"/>
      <c r="AX1656"/>
    </row>
    <row r="1657" spans="18:50">
      <c r="R1657" s="409"/>
      <c r="S1657" s="44"/>
      <c r="T1657" s="44"/>
      <c r="U1657" s="44"/>
      <c r="V1657" s="44"/>
      <c r="W1657" s="44"/>
      <c r="X1657" s="44"/>
      <c r="Y1657" s="44"/>
      <c r="Z1657" s="44"/>
      <c r="AA1657" s="44"/>
      <c r="AB1657" s="44"/>
      <c r="AC1657" s="44"/>
      <c r="AD1657" s="44"/>
      <c r="AP1657"/>
      <c r="AQ1657"/>
      <c r="AX1657"/>
    </row>
    <row r="1658" spans="18:50">
      <c r="R1658" s="409"/>
      <c r="S1658" s="44"/>
      <c r="T1658" s="44"/>
      <c r="U1658" s="44"/>
      <c r="V1658" s="44"/>
      <c r="W1658" s="44"/>
      <c r="X1658" s="44"/>
      <c r="Y1658" s="44"/>
      <c r="Z1658" s="44"/>
      <c r="AA1658" s="44"/>
      <c r="AB1658" s="44"/>
      <c r="AC1658" s="44"/>
      <c r="AD1658" s="44"/>
      <c r="AP1658"/>
      <c r="AQ1658"/>
      <c r="AX1658"/>
    </row>
    <row r="1659" spans="18:50">
      <c r="R1659" s="409"/>
      <c r="S1659" s="44"/>
      <c r="T1659" s="44"/>
      <c r="U1659" s="44"/>
      <c r="V1659" s="44"/>
      <c r="W1659" s="44"/>
      <c r="X1659" s="44"/>
      <c r="Y1659" s="44"/>
      <c r="Z1659" s="44"/>
      <c r="AA1659" s="44"/>
      <c r="AB1659" s="44"/>
      <c r="AC1659" s="44"/>
      <c r="AD1659" s="44"/>
      <c r="AP1659"/>
      <c r="AQ1659"/>
      <c r="AX1659"/>
    </row>
    <row r="1660" spans="18:50">
      <c r="R1660" s="409"/>
      <c r="S1660" s="44"/>
      <c r="T1660" s="44"/>
      <c r="U1660" s="44"/>
      <c r="V1660" s="44"/>
      <c r="W1660" s="44"/>
      <c r="X1660" s="44"/>
      <c r="Y1660" s="44"/>
      <c r="Z1660" s="44"/>
      <c r="AA1660" s="44"/>
      <c r="AB1660" s="44"/>
      <c r="AC1660" s="44"/>
      <c r="AD1660" s="44"/>
      <c r="AP1660"/>
      <c r="AQ1660"/>
      <c r="AX1660"/>
    </row>
    <row r="1661" spans="18:50">
      <c r="R1661" s="409"/>
      <c r="S1661" s="44"/>
      <c r="T1661" s="44"/>
      <c r="U1661" s="44"/>
      <c r="V1661" s="44"/>
      <c r="W1661" s="44"/>
      <c r="X1661" s="44"/>
      <c r="Y1661" s="44"/>
      <c r="Z1661" s="44"/>
      <c r="AA1661" s="44"/>
      <c r="AB1661" s="44"/>
      <c r="AC1661" s="44"/>
      <c r="AD1661" s="44"/>
      <c r="AP1661"/>
      <c r="AQ1661"/>
      <c r="AX1661"/>
    </row>
    <row r="1662" spans="18:50">
      <c r="R1662" s="409"/>
      <c r="S1662" s="44"/>
      <c r="T1662" s="44"/>
      <c r="U1662" s="44"/>
      <c r="V1662" s="44"/>
      <c r="W1662" s="44"/>
      <c r="X1662" s="44"/>
      <c r="Y1662" s="44"/>
      <c r="Z1662" s="44"/>
      <c r="AA1662" s="44"/>
      <c r="AB1662" s="44"/>
      <c r="AC1662" s="44"/>
      <c r="AD1662" s="44"/>
      <c r="AP1662"/>
      <c r="AQ1662"/>
      <c r="AX1662"/>
    </row>
    <row r="1663" spans="18:50">
      <c r="R1663" s="409"/>
      <c r="S1663" s="44"/>
      <c r="T1663" s="44"/>
      <c r="U1663" s="44"/>
      <c r="V1663" s="44"/>
      <c r="W1663" s="44"/>
      <c r="X1663" s="44"/>
      <c r="Y1663" s="44"/>
      <c r="Z1663" s="44"/>
      <c r="AA1663" s="44"/>
      <c r="AB1663" s="44"/>
      <c r="AC1663" s="44"/>
      <c r="AD1663" s="44"/>
      <c r="AP1663"/>
      <c r="AQ1663"/>
      <c r="AX1663"/>
    </row>
    <row r="1664" spans="18:50">
      <c r="R1664" s="409"/>
      <c r="S1664" s="44"/>
      <c r="T1664" s="44"/>
      <c r="U1664" s="44"/>
      <c r="V1664" s="44"/>
      <c r="W1664" s="44"/>
      <c r="X1664" s="44"/>
      <c r="Y1664" s="44"/>
      <c r="Z1664" s="44"/>
      <c r="AA1664" s="44"/>
      <c r="AB1664" s="44"/>
      <c r="AC1664" s="44"/>
      <c r="AD1664" s="44"/>
      <c r="AP1664"/>
      <c r="AQ1664"/>
      <c r="AX1664"/>
    </row>
    <row r="1665" spans="18:50">
      <c r="R1665" s="409"/>
      <c r="S1665" s="44"/>
      <c r="T1665" s="44"/>
      <c r="U1665" s="44"/>
      <c r="V1665" s="44"/>
      <c r="W1665" s="44"/>
      <c r="X1665" s="44"/>
      <c r="Y1665" s="44"/>
      <c r="Z1665" s="44"/>
      <c r="AA1665" s="44"/>
      <c r="AB1665" s="44"/>
      <c r="AC1665" s="44"/>
      <c r="AD1665" s="44"/>
      <c r="AP1665"/>
      <c r="AQ1665"/>
      <c r="AX1665"/>
    </row>
    <row r="1666" spans="18:50">
      <c r="R1666" s="409"/>
      <c r="S1666" s="44"/>
      <c r="T1666" s="44"/>
      <c r="U1666" s="44"/>
      <c r="V1666" s="44"/>
      <c r="W1666" s="44"/>
      <c r="X1666" s="44"/>
      <c r="Y1666" s="44"/>
      <c r="Z1666" s="44"/>
      <c r="AA1666" s="44"/>
      <c r="AB1666" s="44"/>
      <c r="AC1666" s="44"/>
      <c r="AD1666" s="44"/>
      <c r="AP1666"/>
      <c r="AQ1666"/>
      <c r="AX1666"/>
    </row>
    <row r="1667" spans="18:50">
      <c r="R1667" s="409"/>
      <c r="S1667" s="44"/>
      <c r="T1667" s="44"/>
      <c r="U1667" s="44"/>
      <c r="V1667" s="44"/>
      <c r="W1667" s="44"/>
      <c r="X1667" s="44"/>
      <c r="Y1667" s="44"/>
      <c r="Z1667" s="44"/>
      <c r="AA1667" s="44"/>
      <c r="AB1667" s="44"/>
      <c r="AC1667" s="44"/>
      <c r="AD1667" s="44"/>
      <c r="AP1667"/>
      <c r="AQ1667"/>
      <c r="AX1667"/>
    </row>
    <row r="1668" spans="18:50">
      <c r="R1668" s="409"/>
      <c r="S1668" s="44"/>
      <c r="T1668" s="44"/>
      <c r="U1668" s="44"/>
      <c r="V1668" s="44"/>
      <c r="W1668" s="44"/>
      <c r="X1668" s="44"/>
      <c r="Y1668" s="44"/>
      <c r="Z1668" s="44"/>
      <c r="AA1668" s="44"/>
      <c r="AB1668" s="44"/>
      <c r="AC1668" s="44"/>
      <c r="AD1668" s="44"/>
      <c r="AP1668"/>
      <c r="AQ1668"/>
      <c r="AX1668"/>
    </row>
    <row r="1669" spans="18:50">
      <c r="R1669" s="409"/>
      <c r="S1669" s="44"/>
      <c r="T1669" s="44"/>
      <c r="U1669" s="44"/>
      <c r="V1669" s="44"/>
      <c r="W1669" s="44"/>
      <c r="X1669" s="44"/>
      <c r="Y1669" s="44"/>
      <c r="Z1669" s="44"/>
      <c r="AA1669" s="44"/>
      <c r="AB1669" s="44"/>
      <c r="AC1669" s="44"/>
      <c r="AD1669" s="44"/>
      <c r="AP1669"/>
      <c r="AQ1669"/>
      <c r="AX1669"/>
    </row>
    <row r="1670" spans="18:50">
      <c r="R1670" s="409"/>
      <c r="S1670" s="44"/>
      <c r="T1670" s="44"/>
      <c r="U1670" s="44"/>
      <c r="V1670" s="44"/>
      <c r="W1670" s="44"/>
      <c r="X1670" s="44"/>
      <c r="Y1670" s="44"/>
      <c r="Z1670" s="44"/>
      <c r="AA1670" s="44"/>
      <c r="AB1670" s="44"/>
      <c r="AC1670" s="44"/>
      <c r="AD1670" s="44"/>
      <c r="AP1670"/>
      <c r="AQ1670"/>
      <c r="AX1670"/>
    </row>
    <row r="1671" spans="18:50">
      <c r="R1671" s="409"/>
      <c r="S1671" s="44"/>
      <c r="T1671" s="44"/>
      <c r="U1671" s="44"/>
      <c r="V1671" s="44"/>
      <c r="W1671" s="44"/>
      <c r="X1671" s="44"/>
      <c r="Y1671" s="44"/>
      <c r="Z1671" s="44"/>
      <c r="AA1671" s="44"/>
      <c r="AB1671" s="44"/>
      <c r="AC1671" s="44"/>
      <c r="AD1671" s="44"/>
      <c r="AP1671"/>
      <c r="AQ1671"/>
      <c r="AX1671"/>
    </row>
    <row r="1672" spans="18:50">
      <c r="R1672" s="409"/>
      <c r="S1672" s="44"/>
      <c r="T1672" s="44"/>
      <c r="U1672" s="44"/>
      <c r="V1672" s="44"/>
      <c r="W1672" s="44"/>
      <c r="X1672" s="44"/>
      <c r="Y1672" s="44"/>
      <c r="Z1672" s="44"/>
      <c r="AA1672" s="44"/>
      <c r="AB1672" s="44"/>
      <c r="AC1672" s="44"/>
      <c r="AD1672" s="44"/>
      <c r="AP1672"/>
      <c r="AQ1672"/>
      <c r="AX1672"/>
    </row>
    <row r="1673" spans="18:50">
      <c r="R1673" s="409"/>
      <c r="S1673" s="44"/>
      <c r="T1673" s="44"/>
      <c r="U1673" s="44"/>
      <c r="V1673" s="44"/>
      <c r="W1673" s="44"/>
      <c r="X1673" s="44"/>
      <c r="Y1673" s="44"/>
      <c r="Z1673" s="44"/>
      <c r="AA1673" s="44"/>
      <c r="AB1673" s="44"/>
      <c r="AC1673" s="44"/>
      <c r="AD1673" s="44"/>
      <c r="AP1673"/>
      <c r="AQ1673"/>
      <c r="AX1673"/>
    </row>
    <row r="1674" spans="18:50">
      <c r="R1674" s="409"/>
      <c r="S1674" s="44"/>
      <c r="T1674" s="44"/>
      <c r="U1674" s="44"/>
      <c r="V1674" s="44"/>
      <c r="W1674" s="44"/>
      <c r="X1674" s="44"/>
      <c r="Y1674" s="44"/>
      <c r="Z1674" s="44"/>
      <c r="AA1674" s="44"/>
      <c r="AB1674" s="44"/>
      <c r="AC1674" s="44"/>
      <c r="AD1674" s="44"/>
      <c r="AP1674"/>
      <c r="AQ1674"/>
      <c r="AX1674"/>
    </row>
    <row r="1675" spans="18:50">
      <c r="R1675" s="409"/>
      <c r="S1675" s="44"/>
      <c r="T1675" s="44"/>
      <c r="U1675" s="44"/>
      <c r="V1675" s="44"/>
      <c r="W1675" s="44"/>
      <c r="X1675" s="44"/>
      <c r="Y1675" s="44"/>
      <c r="Z1675" s="44"/>
      <c r="AA1675" s="44"/>
      <c r="AB1675" s="44"/>
      <c r="AC1675" s="44"/>
      <c r="AD1675" s="44"/>
      <c r="AP1675"/>
      <c r="AQ1675"/>
      <c r="AX1675"/>
    </row>
    <row r="1676" spans="18:50">
      <c r="R1676" s="409"/>
      <c r="S1676" s="44"/>
      <c r="T1676" s="44"/>
      <c r="U1676" s="44"/>
      <c r="V1676" s="44"/>
      <c r="W1676" s="44"/>
      <c r="X1676" s="44"/>
      <c r="Y1676" s="44"/>
      <c r="Z1676" s="44"/>
      <c r="AA1676" s="44"/>
      <c r="AB1676" s="44"/>
      <c r="AC1676" s="44"/>
      <c r="AD1676" s="44"/>
      <c r="AP1676"/>
      <c r="AQ1676"/>
      <c r="AX1676"/>
    </row>
    <row r="1677" spans="18:50">
      <c r="R1677" s="409"/>
      <c r="S1677" s="44"/>
      <c r="T1677" s="44"/>
      <c r="U1677" s="44"/>
      <c r="V1677" s="44"/>
      <c r="W1677" s="44"/>
      <c r="X1677" s="44"/>
      <c r="Y1677" s="44"/>
      <c r="Z1677" s="44"/>
      <c r="AA1677" s="44"/>
      <c r="AB1677" s="44"/>
      <c r="AC1677" s="44"/>
      <c r="AD1677" s="44"/>
      <c r="AP1677"/>
      <c r="AQ1677"/>
      <c r="AX1677"/>
    </row>
    <row r="1678" spans="18:50">
      <c r="R1678" s="409"/>
      <c r="S1678" s="44"/>
      <c r="T1678" s="44"/>
      <c r="U1678" s="44"/>
      <c r="V1678" s="44"/>
      <c r="W1678" s="44"/>
      <c r="X1678" s="44"/>
      <c r="Y1678" s="44"/>
      <c r="Z1678" s="44"/>
      <c r="AA1678" s="44"/>
      <c r="AB1678" s="44"/>
      <c r="AC1678" s="44"/>
      <c r="AD1678" s="44"/>
      <c r="AP1678"/>
      <c r="AQ1678"/>
      <c r="AX1678"/>
    </row>
    <row r="1679" spans="18:50">
      <c r="R1679" s="409"/>
      <c r="S1679" s="44"/>
      <c r="T1679" s="44"/>
      <c r="U1679" s="44"/>
      <c r="V1679" s="44"/>
      <c r="W1679" s="44"/>
      <c r="X1679" s="44"/>
      <c r="Y1679" s="44"/>
      <c r="Z1679" s="44"/>
      <c r="AA1679" s="44"/>
      <c r="AB1679" s="44"/>
      <c r="AC1679" s="44"/>
      <c r="AD1679" s="44"/>
      <c r="AP1679"/>
      <c r="AQ1679"/>
      <c r="AX1679"/>
    </row>
    <row r="1680" spans="18:50">
      <c r="R1680" s="409"/>
      <c r="S1680" s="44"/>
      <c r="T1680" s="44"/>
      <c r="U1680" s="44"/>
      <c r="V1680" s="44"/>
      <c r="W1680" s="44"/>
      <c r="X1680" s="44"/>
      <c r="Y1680" s="44"/>
      <c r="Z1680" s="44"/>
      <c r="AA1680" s="44"/>
      <c r="AB1680" s="44"/>
      <c r="AC1680" s="44"/>
      <c r="AD1680" s="44"/>
      <c r="AP1680"/>
      <c r="AQ1680"/>
      <c r="AX1680"/>
    </row>
    <row r="1681" spans="18:50">
      <c r="R1681" s="409"/>
      <c r="S1681" s="44"/>
      <c r="T1681" s="44"/>
      <c r="U1681" s="44"/>
      <c r="V1681" s="44"/>
      <c r="W1681" s="44"/>
      <c r="X1681" s="44"/>
      <c r="Y1681" s="44"/>
      <c r="Z1681" s="44"/>
      <c r="AA1681" s="44"/>
      <c r="AB1681" s="44"/>
      <c r="AC1681" s="44"/>
      <c r="AD1681" s="44"/>
      <c r="AP1681"/>
      <c r="AQ1681"/>
      <c r="AX1681"/>
    </row>
    <row r="1682" spans="18:50">
      <c r="R1682" s="409"/>
      <c r="S1682" s="44"/>
      <c r="T1682" s="44"/>
      <c r="U1682" s="44"/>
      <c r="V1682" s="44"/>
      <c r="W1682" s="44"/>
      <c r="X1682" s="44"/>
      <c r="Y1682" s="44"/>
      <c r="Z1682" s="44"/>
      <c r="AA1682" s="44"/>
      <c r="AB1682" s="44"/>
      <c r="AC1682" s="44"/>
      <c r="AD1682" s="44"/>
      <c r="AP1682"/>
      <c r="AQ1682"/>
      <c r="AX1682"/>
    </row>
    <row r="1683" spans="18:50">
      <c r="R1683" s="409"/>
      <c r="S1683" s="44"/>
      <c r="T1683" s="44"/>
      <c r="U1683" s="44"/>
      <c r="V1683" s="44"/>
      <c r="W1683" s="44"/>
      <c r="X1683" s="44"/>
      <c r="Y1683" s="44"/>
      <c r="Z1683" s="44"/>
      <c r="AA1683" s="44"/>
      <c r="AB1683" s="44"/>
      <c r="AC1683" s="44"/>
      <c r="AD1683" s="44"/>
      <c r="AP1683"/>
      <c r="AQ1683"/>
      <c r="AX1683"/>
    </row>
    <row r="1684" spans="18:50">
      <c r="R1684" s="409"/>
      <c r="S1684" s="44"/>
      <c r="T1684" s="44"/>
      <c r="U1684" s="44"/>
      <c r="V1684" s="44"/>
      <c r="W1684" s="44"/>
      <c r="X1684" s="44"/>
      <c r="Y1684" s="44"/>
      <c r="Z1684" s="44"/>
      <c r="AA1684" s="44"/>
      <c r="AB1684" s="44"/>
      <c r="AC1684" s="44"/>
      <c r="AD1684" s="44"/>
      <c r="AP1684"/>
      <c r="AQ1684"/>
      <c r="AX1684"/>
    </row>
    <row r="1685" spans="18:50">
      <c r="R1685" s="409"/>
      <c r="S1685" s="44"/>
      <c r="T1685" s="44"/>
      <c r="U1685" s="44"/>
      <c r="V1685" s="44"/>
      <c r="W1685" s="44"/>
      <c r="X1685" s="44"/>
      <c r="Y1685" s="44"/>
      <c r="Z1685" s="44"/>
      <c r="AA1685" s="44"/>
      <c r="AB1685" s="44"/>
      <c r="AC1685" s="44"/>
      <c r="AD1685" s="44"/>
      <c r="AP1685"/>
      <c r="AQ1685"/>
      <c r="AX1685"/>
    </row>
    <row r="1686" spans="18:50">
      <c r="R1686" s="409"/>
      <c r="S1686" s="44"/>
      <c r="T1686" s="44"/>
      <c r="U1686" s="44"/>
      <c r="V1686" s="44"/>
      <c r="W1686" s="44"/>
      <c r="X1686" s="44"/>
      <c r="Y1686" s="44"/>
      <c r="Z1686" s="44"/>
      <c r="AA1686" s="44"/>
      <c r="AB1686" s="44"/>
      <c r="AC1686" s="44"/>
      <c r="AD1686" s="44"/>
      <c r="AP1686"/>
      <c r="AQ1686"/>
      <c r="AX1686"/>
    </row>
    <row r="1687" spans="18:50">
      <c r="R1687" s="409"/>
      <c r="S1687" s="44"/>
      <c r="T1687" s="44"/>
      <c r="U1687" s="44"/>
      <c r="V1687" s="44"/>
      <c r="W1687" s="44"/>
      <c r="X1687" s="44"/>
      <c r="Y1687" s="44"/>
      <c r="Z1687" s="44"/>
      <c r="AA1687" s="44"/>
      <c r="AB1687" s="44"/>
      <c r="AC1687" s="44"/>
      <c r="AD1687" s="44"/>
      <c r="AP1687"/>
      <c r="AQ1687"/>
      <c r="AX1687"/>
    </row>
    <row r="1688" spans="18:50">
      <c r="R1688" s="409"/>
      <c r="S1688" s="44"/>
      <c r="T1688" s="44"/>
      <c r="U1688" s="44"/>
      <c r="V1688" s="44"/>
      <c r="W1688" s="44"/>
      <c r="X1688" s="44"/>
      <c r="Y1688" s="44"/>
      <c r="Z1688" s="44"/>
      <c r="AA1688" s="44"/>
      <c r="AB1688" s="44"/>
      <c r="AC1688" s="44"/>
      <c r="AD1688" s="44"/>
      <c r="AP1688"/>
      <c r="AQ1688"/>
      <c r="AX1688"/>
    </row>
    <row r="1689" spans="18:50">
      <c r="R1689" s="409"/>
      <c r="S1689" s="44"/>
      <c r="T1689" s="44"/>
      <c r="U1689" s="44"/>
      <c r="V1689" s="44"/>
      <c r="W1689" s="44"/>
      <c r="X1689" s="44"/>
      <c r="Y1689" s="44"/>
      <c r="Z1689" s="44"/>
      <c r="AA1689" s="44"/>
      <c r="AB1689" s="44"/>
      <c r="AC1689" s="44"/>
      <c r="AD1689" s="44"/>
      <c r="AP1689"/>
      <c r="AQ1689"/>
      <c r="AX1689"/>
    </row>
    <row r="1690" spans="18:50">
      <c r="R1690" s="409"/>
      <c r="S1690" s="44"/>
      <c r="T1690" s="44"/>
      <c r="U1690" s="44"/>
      <c r="V1690" s="44"/>
      <c r="W1690" s="44"/>
      <c r="X1690" s="44"/>
      <c r="Y1690" s="44"/>
      <c r="Z1690" s="44"/>
      <c r="AA1690" s="44"/>
      <c r="AB1690" s="44"/>
      <c r="AC1690" s="44"/>
      <c r="AD1690" s="44"/>
      <c r="AP1690"/>
      <c r="AQ1690"/>
      <c r="AX1690"/>
    </row>
    <row r="1691" spans="18:50">
      <c r="R1691" s="409"/>
      <c r="S1691" s="44"/>
      <c r="T1691" s="44"/>
      <c r="U1691" s="44"/>
      <c r="V1691" s="44"/>
      <c r="W1691" s="44"/>
      <c r="X1691" s="44"/>
      <c r="Y1691" s="44"/>
      <c r="Z1691" s="44"/>
      <c r="AA1691" s="44"/>
      <c r="AB1691" s="44"/>
      <c r="AC1691" s="44"/>
      <c r="AD1691" s="44"/>
      <c r="AP1691"/>
      <c r="AQ1691"/>
      <c r="AX1691"/>
    </row>
    <row r="1692" spans="18:50">
      <c r="R1692" s="409"/>
      <c r="S1692" s="44"/>
      <c r="T1692" s="44"/>
      <c r="U1692" s="44"/>
      <c r="V1692" s="44"/>
      <c r="W1692" s="44"/>
      <c r="X1692" s="44"/>
      <c r="Y1692" s="44"/>
      <c r="Z1692" s="44"/>
      <c r="AA1692" s="44"/>
      <c r="AB1692" s="44"/>
      <c r="AC1692" s="44"/>
      <c r="AD1692" s="44"/>
      <c r="AP1692"/>
      <c r="AQ1692"/>
      <c r="AX1692"/>
    </row>
    <row r="1693" spans="18:50">
      <c r="R1693" s="409"/>
      <c r="S1693" s="44"/>
      <c r="T1693" s="44"/>
      <c r="U1693" s="44"/>
      <c r="V1693" s="44"/>
      <c r="W1693" s="44"/>
      <c r="X1693" s="44"/>
      <c r="Y1693" s="44"/>
      <c r="Z1693" s="44"/>
      <c r="AA1693" s="44"/>
      <c r="AB1693" s="44"/>
      <c r="AC1693" s="44"/>
      <c r="AD1693" s="44"/>
      <c r="AP1693"/>
      <c r="AQ1693"/>
      <c r="AX1693"/>
    </row>
    <row r="1694" spans="18:50">
      <c r="R1694" s="409"/>
      <c r="S1694" s="44"/>
      <c r="T1694" s="44"/>
      <c r="U1694" s="44"/>
      <c r="V1694" s="44"/>
      <c r="W1694" s="44"/>
      <c r="X1694" s="44"/>
      <c r="Y1694" s="44"/>
      <c r="Z1694" s="44"/>
      <c r="AA1694" s="44"/>
      <c r="AB1694" s="44"/>
      <c r="AC1694" s="44"/>
      <c r="AD1694" s="44"/>
      <c r="AP1694"/>
      <c r="AQ1694"/>
      <c r="AX1694"/>
    </row>
    <row r="1695" spans="18:50">
      <c r="R1695" s="409"/>
      <c r="S1695" s="44"/>
      <c r="T1695" s="44"/>
      <c r="U1695" s="44"/>
      <c r="V1695" s="44"/>
      <c r="W1695" s="44"/>
      <c r="X1695" s="44"/>
      <c r="Y1695" s="44"/>
      <c r="Z1695" s="44"/>
      <c r="AA1695" s="44"/>
      <c r="AB1695" s="44"/>
      <c r="AC1695" s="44"/>
      <c r="AD1695" s="44"/>
      <c r="AP1695"/>
      <c r="AQ1695"/>
      <c r="AX1695"/>
    </row>
    <row r="1696" spans="18:50">
      <c r="R1696" s="409"/>
      <c r="S1696" s="44"/>
      <c r="T1696" s="44"/>
      <c r="U1696" s="44"/>
      <c r="V1696" s="44"/>
      <c r="W1696" s="44"/>
      <c r="X1696" s="44"/>
      <c r="Y1696" s="44"/>
      <c r="Z1696" s="44"/>
      <c r="AA1696" s="44"/>
      <c r="AB1696" s="44"/>
      <c r="AC1696" s="44"/>
      <c r="AD1696" s="44"/>
      <c r="AP1696"/>
      <c r="AQ1696"/>
      <c r="AX1696"/>
    </row>
    <row r="1697" spans="18:50">
      <c r="R1697" s="409"/>
      <c r="S1697" s="44"/>
      <c r="T1697" s="44"/>
      <c r="U1697" s="44"/>
      <c r="V1697" s="44"/>
      <c r="W1697" s="44"/>
      <c r="X1697" s="44"/>
      <c r="Y1697" s="44"/>
      <c r="Z1697" s="44"/>
      <c r="AA1697" s="44"/>
      <c r="AB1697" s="44"/>
      <c r="AC1697" s="44"/>
      <c r="AD1697" s="44"/>
      <c r="AP1697"/>
      <c r="AQ1697"/>
      <c r="AX1697"/>
    </row>
    <row r="1698" spans="18:50">
      <c r="R1698" s="409"/>
      <c r="S1698" s="44"/>
      <c r="T1698" s="44"/>
      <c r="U1698" s="44"/>
      <c r="V1698" s="44"/>
      <c r="W1698" s="44"/>
      <c r="X1698" s="44"/>
      <c r="Y1698" s="44"/>
      <c r="Z1698" s="44"/>
      <c r="AA1698" s="44"/>
      <c r="AB1698" s="44"/>
      <c r="AC1698" s="44"/>
      <c r="AD1698" s="44"/>
      <c r="AP1698"/>
      <c r="AQ1698"/>
      <c r="AX1698"/>
    </row>
    <row r="1699" spans="18:50">
      <c r="R1699" s="409"/>
      <c r="S1699" s="44"/>
      <c r="T1699" s="44"/>
      <c r="U1699" s="44"/>
      <c r="V1699" s="44"/>
      <c r="W1699" s="44"/>
      <c r="X1699" s="44"/>
      <c r="Y1699" s="44"/>
      <c r="Z1699" s="44"/>
      <c r="AA1699" s="44"/>
      <c r="AB1699" s="44"/>
      <c r="AC1699" s="44"/>
      <c r="AD1699" s="44"/>
      <c r="AP1699"/>
      <c r="AQ1699"/>
      <c r="AX1699"/>
    </row>
    <row r="1700" spans="18:50">
      <c r="R1700" s="409"/>
      <c r="S1700" s="44"/>
      <c r="T1700" s="44"/>
      <c r="U1700" s="44"/>
      <c r="V1700" s="44"/>
      <c r="W1700" s="44"/>
      <c r="X1700" s="44"/>
      <c r="Y1700" s="44"/>
      <c r="Z1700" s="44"/>
      <c r="AA1700" s="44"/>
      <c r="AB1700" s="44"/>
      <c r="AC1700" s="44"/>
      <c r="AD1700" s="44"/>
      <c r="AP1700"/>
      <c r="AQ1700"/>
      <c r="AX1700"/>
    </row>
    <row r="1701" spans="18:50">
      <c r="R1701" s="409"/>
      <c r="S1701" s="44"/>
      <c r="T1701" s="44"/>
      <c r="U1701" s="44"/>
      <c r="V1701" s="44"/>
      <c r="W1701" s="44"/>
      <c r="X1701" s="44"/>
      <c r="Y1701" s="44"/>
      <c r="Z1701" s="44"/>
      <c r="AA1701" s="44"/>
      <c r="AB1701" s="44"/>
      <c r="AC1701" s="44"/>
      <c r="AD1701" s="44"/>
      <c r="AP1701"/>
      <c r="AQ1701"/>
      <c r="AX1701"/>
    </row>
    <row r="1702" spans="18:50">
      <c r="R1702" s="409"/>
      <c r="S1702" s="44"/>
      <c r="T1702" s="44"/>
      <c r="U1702" s="44"/>
      <c r="V1702" s="44"/>
      <c r="W1702" s="44"/>
      <c r="X1702" s="44"/>
      <c r="Y1702" s="44"/>
      <c r="Z1702" s="44"/>
      <c r="AA1702" s="44"/>
      <c r="AB1702" s="44"/>
      <c r="AC1702" s="44"/>
      <c r="AD1702" s="44"/>
      <c r="AP1702"/>
      <c r="AQ1702"/>
      <c r="AX1702"/>
    </row>
    <row r="1703" spans="18:50">
      <c r="R1703" s="409"/>
      <c r="S1703" s="44"/>
      <c r="T1703" s="44"/>
      <c r="U1703" s="44"/>
      <c r="V1703" s="44"/>
      <c r="W1703" s="44"/>
      <c r="X1703" s="44"/>
      <c r="Y1703" s="44"/>
      <c r="Z1703" s="44"/>
      <c r="AA1703" s="44"/>
      <c r="AB1703" s="44"/>
      <c r="AC1703" s="44"/>
      <c r="AD1703" s="44"/>
      <c r="AP1703"/>
      <c r="AQ1703"/>
      <c r="AX1703"/>
    </row>
    <row r="1704" spans="18:50">
      <c r="R1704" s="409"/>
      <c r="S1704" s="44"/>
      <c r="T1704" s="44"/>
      <c r="U1704" s="44"/>
      <c r="V1704" s="44"/>
      <c r="W1704" s="44"/>
      <c r="X1704" s="44"/>
      <c r="Y1704" s="44"/>
      <c r="Z1704" s="44"/>
      <c r="AA1704" s="44"/>
      <c r="AB1704" s="44"/>
      <c r="AC1704" s="44"/>
      <c r="AD1704" s="44"/>
      <c r="AP1704"/>
      <c r="AQ1704"/>
      <c r="AX1704"/>
    </row>
    <row r="1705" spans="18:50">
      <c r="R1705" s="409"/>
      <c r="S1705" s="44"/>
      <c r="T1705" s="44"/>
      <c r="U1705" s="44"/>
      <c r="V1705" s="44"/>
      <c r="W1705" s="44"/>
      <c r="X1705" s="44"/>
      <c r="Y1705" s="44"/>
      <c r="Z1705" s="44"/>
      <c r="AA1705" s="44"/>
      <c r="AB1705" s="44"/>
      <c r="AC1705" s="44"/>
      <c r="AD1705" s="44"/>
      <c r="AP1705"/>
      <c r="AQ1705"/>
      <c r="AX1705"/>
    </row>
    <row r="1706" spans="18:50">
      <c r="R1706" s="409"/>
      <c r="S1706" s="44"/>
      <c r="T1706" s="44"/>
      <c r="U1706" s="44"/>
      <c r="V1706" s="44"/>
      <c r="W1706" s="44"/>
      <c r="X1706" s="44"/>
      <c r="Y1706" s="44"/>
      <c r="Z1706" s="44"/>
      <c r="AA1706" s="44"/>
      <c r="AB1706" s="44"/>
      <c r="AC1706" s="44"/>
      <c r="AD1706" s="44"/>
      <c r="AP1706"/>
      <c r="AQ1706"/>
      <c r="AX1706"/>
    </row>
    <row r="1707" spans="18:50">
      <c r="R1707" s="409"/>
      <c r="S1707" s="44"/>
      <c r="T1707" s="44"/>
      <c r="U1707" s="44"/>
      <c r="V1707" s="44"/>
      <c r="W1707" s="44"/>
      <c r="X1707" s="44"/>
      <c r="Y1707" s="44"/>
      <c r="Z1707" s="44"/>
      <c r="AA1707" s="44"/>
      <c r="AB1707" s="44"/>
      <c r="AC1707" s="44"/>
      <c r="AD1707" s="44"/>
      <c r="AP1707"/>
      <c r="AQ1707"/>
      <c r="AX1707"/>
    </row>
    <row r="1708" spans="18:50">
      <c r="R1708" s="409"/>
      <c r="S1708" s="44"/>
      <c r="T1708" s="44"/>
      <c r="U1708" s="44"/>
      <c r="V1708" s="44"/>
      <c r="W1708" s="44"/>
      <c r="X1708" s="44"/>
      <c r="Y1708" s="44"/>
      <c r="Z1708" s="44"/>
      <c r="AA1708" s="44"/>
      <c r="AB1708" s="44"/>
      <c r="AC1708" s="44"/>
      <c r="AD1708" s="44"/>
      <c r="AP1708"/>
      <c r="AQ1708"/>
      <c r="AX1708"/>
    </row>
    <row r="1709" spans="18:50">
      <c r="R1709" s="409"/>
      <c r="S1709" s="44"/>
      <c r="T1709" s="44"/>
      <c r="U1709" s="44"/>
      <c r="V1709" s="44"/>
      <c r="W1709" s="44"/>
      <c r="X1709" s="44"/>
      <c r="Y1709" s="44"/>
      <c r="Z1709" s="44"/>
      <c r="AA1709" s="44"/>
      <c r="AB1709" s="44"/>
      <c r="AC1709" s="44"/>
      <c r="AD1709" s="44"/>
      <c r="AP1709"/>
      <c r="AQ1709"/>
      <c r="AX1709"/>
    </row>
    <row r="1710" spans="18:50">
      <c r="R1710" s="409"/>
      <c r="S1710" s="44"/>
      <c r="T1710" s="44"/>
      <c r="U1710" s="44"/>
      <c r="V1710" s="44"/>
      <c r="W1710" s="44"/>
      <c r="X1710" s="44"/>
      <c r="Y1710" s="44"/>
      <c r="Z1710" s="44"/>
      <c r="AA1710" s="44"/>
      <c r="AB1710" s="44"/>
      <c r="AC1710" s="44"/>
      <c r="AD1710" s="44"/>
      <c r="AP1710"/>
      <c r="AQ1710"/>
      <c r="AX1710"/>
    </row>
    <row r="1711" spans="18:50">
      <c r="R1711" s="409"/>
      <c r="S1711" s="44"/>
      <c r="T1711" s="44"/>
      <c r="U1711" s="44"/>
      <c r="V1711" s="44"/>
      <c r="W1711" s="44"/>
      <c r="X1711" s="44"/>
      <c r="Y1711" s="44"/>
      <c r="Z1711" s="44"/>
      <c r="AA1711" s="44"/>
      <c r="AB1711" s="44"/>
      <c r="AC1711" s="44"/>
      <c r="AD1711" s="44"/>
      <c r="AP1711"/>
      <c r="AQ1711"/>
      <c r="AX1711"/>
    </row>
    <row r="1712" spans="18:50">
      <c r="R1712" s="409"/>
      <c r="S1712" s="44"/>
      <c r="T1712" s="44"/>
      <c r="U1712" s="44"/>
      <c r="V1712" s="44"/>
      <c r="W1712" s="44"/>
      <c r="X1712" s="44"/>
      <c r="Y1712" s="44"/>
      <c r="Z1712" s="44"/>
      <c r="AA1712" s="44"/>
      <c r="AB1712" s="44"/>
      <c r="AC1712" s="44"/>
      <c r="AD1712" s="44"/>
      <c r="AP1712"/>
      <c r="AQ1712"/>
      <c r="AX1712"/>
    </row>
    <row r="1713" spans="18:50">
      <c r="R1713" s="409"/>
      <c r="S1713" s="44"/>
      <c r="T1713" s="44"/>
      <c r="U1713" s="44"/>
      <c r="V1713" s="44"/>
      <c r="W1713" s="44"/>
      <c r="X1713" s="44"/>
      <c r="Y1713" s="44"/>
      <c r="Z1713" s="44"/>
      <c r="AA1713" s="44"/>
      <c r="AB1713" s="44"/>
      <c r="AC1713" s="44"/>
      <c r="AD1713" s="44"/>
      <c r="AP1713"/>
      <c r="AQ1713"/>
      <c r="AX1713"/>
    </row>
    <row r="1714" spans="18:50">
      <c r="R1714" s="409"/>
      <c r="S1714" s="44"/>
      <c r="T1714" s="44"/>
      <c r="U1714" s="44"/>
      <c r="V1714" s="44"/>
      <c r="W1714" s="44"/>
      <c r="X1714" s="44"/>
      <c r="Y1714" s="44"/>
      <c r="Z1714" s="44"/>
      <c r="AA1714" s="44"/>
      <c r="AB1714" s="44"/>
      <c r="AC1714" s="44"/>
      <c r="AD1714" s="44"/>
      <c r="AP1714"/>
      <c r="AQ1714"/>
      <c r="AX1714"/>
    </row>
    <row r="1715" spans="18:50">
      <c r="R1715" s="409"/>
      <c r="S1715" s="44"/>
      <c r="T1715" s="44"/>
      <c r="U1715" s="44"/>
      <c r="V1715" s="44"/>
      <c r="W1715" s="44"/>
      <c r="X1715" s="44"/>
      <c r="Y1715" s="44"/>
      <c r="Z1715" s="44"/>
      <c r="AA1715" s="44"/>
      <c r="AB1715" s="44"/>
      <c r="AC1715" s="44"/>
      <c r="AD1715" s="44"/>
      <c r="AP1715"/>
      <c r="AQ1715"/>
      <c r="AX1715"/>
    </row>
    <row r="1716" spans="18:50">
      <c r="R1716" s="409"/>
      <c r="S1716" s="44"/>
      <c r="T1716" s="44"/>
      <c r="U1716" s="44"/>
      <c r="V1716" s="44"/>
      <c r="W1716" s="44"/>
      <c r="X1716" s="44"/>
      <c r="Y1716" s="44"/>
      <c r="Z1716" s="44"/>
      <c r="AA1716" s="44"/>
      <c r="AB1716" s="44"/>
      <c r="AC1716" s="44"/>
      <c r="AD1716" s="44"/>
      <c r="AP1716"/>
      <c r="AQ1716"/>
      <c r="AX1716"/>
    </row>
    <row r="1717" spans="18:50">
      <c r="R1717" s="409"/>
      <c r="S1717" s="44"/>
      <c r="T1717" s="44"/>
      <c r="U1717" s="44"/>
      <c r="V1717" s="44"/>
      <c r="W1717" s="44"/>
      <c r="X1717" s="44"/>
      <c r="Y1717" s="44"/>
      <c r="Z1717" s="44"/>
      <c r="AA1717" s="44"/>
      <c r="AB1717" s="44"/>
      <c r="AC1717" s="44"/>
      <c r="AD1717" s="44"/>
      <c r="AP1717"/>
      <c r="AQ1717"/>
      <c r="AX1717"/>
    </row>
    <row r="1718" spans="18:50">
      <c r="R1718" s="409"/>
      <c r="S1718" s="44"/>
      <c r="T1718" s="44"/>
      <c r="U1718" s="44"/>
      <c r="V1718" s="44"/>
      <c r="W1718" s="44"/>
      <c r="X1718" s="44"/>
      <c r="Y1718" s="44"/>
      <c r="Z1718" s="44"/>
      <c r="AA1718" s="44"/>
      <c r="AB1718" s="44"/>
      <c r="AC1718" s="44"/>
      <c r="AD1718" s="44"/>
      <c r="AP1718"/>
      <c r="AQ1718"/>
      <c r="AX1718"/>
    </row>
    <row r="1719" spans="18:50">
      <c r="R1719" s="409"/>
      <c r="S1719" s="44"/>
      <c r="T1719" s="44"/>
      <c r="U1719" s="44"/>
      <c r="V1719" s="44"/>
      <c r="W1719" s="44"/>
      <c r="X1719" s="44"/>
      <c r="Y1719" s="44"/>
      <c r="Z1719" s="44"/>
      <c r="AA1719" s="44"/>
      <c r="AB1719" s="44"/>
      <c r="AC1719" s="44"/>
      <c r="AD1719" s="44"/>
      <c r="AP1719"/>
      <c r="AQ1719"/>
      <c r="AX1719"/>
    </row>
    <row r="1720" spans="18:50">
      <c r="R1720" s="409"/>
      <c r="S1720" s="44"/>
      <c r="T1720" s="44"/>
      <c r="U1720" s="44"/>
      <c r="V1720" s="44"/>
      <c r="W1720" s="44"/>
      <c r="X1720" s="44"/>
      <c r="Y1720" s="44"/>
      <c r="Z1720" s="44"/>
      <c r="AA1720" s="44"/>
      <c r="AB1720" s="44"/>
      <c r="AC1720" s="44"/>
      <c r="AD1720" s="44"/>
      <c r="AP1720"/>
      <c r="AQ1720"/>
      <c r="AX1720"/>
    </row>
    <row r="1721" spans="18:50">
      <c r="R1721" s="409"/>
      <c r="S1721" s="44"/>
      <c r="T1721" s="44"/>
      <c r="U1721" s="44"/>
      <c r="V1721" s="44"/>
      <c r="W1721" s="44"/>
      <c r="X1721" s="44"/>
      <c r="Y1721" s="44"/>
      <c r="Z1721" s="44"/>
      <c r="AA1721" s="44"/>
      <c r="AB1721" s="44"/>
      <c r="AC1721" s="44"/>
      <c r="AD1721" s="44"/>
      <c r="AP1721"/>
      <c r="AQ1721"/>
      <c r="AX1721"/>
    </row>
    <row r="1722" spans="18:50">
      <c r="R1722" s="409"/>
      <c r="S1722" s="44"/>
      <c r="T1722" s="44"/>
      <c r="U1722" s="44"/>
      <c r="V1722" s="44"/>
      <c r="W1722" s="44"/>
      <c r="X1722" s="44"/>
      <c r="Y1722" s="44"/>
      <c r="Z1722" s="44"/>
      <c r="AA1722" s="44"/>
      <c r="AB1722" s="44"/>
      <c r="AC1722" s="44"/>
      <c r="AD1722" s="44"/>
      <c r="AP1722"/>
      <c r="AQ1722"/>
      <c r="AX1722"/>
    </row>
    <row r="1723" spans="18:50">
      <c r="R1723" s="409"/>
      <c r="S1723" s="44"/>
      <c r="T1723" s="44"/>
      <c r="U1723" s="44"/>
      <c r="V1723" s="44"/>
      <c r="W1723" s="44"/>
      <c r="X1723" s="44"/>
      <c r="Y1723" s="44"/>
      <c r="Z1723" s="44"/>
      <c r="AA1723" s="44"/>
      <c r="AB1723" s="44"/>
      <c r="AC1723" s="44"/>
      <c r="AD1723" s="44"/>
      <c r="AP1723"/>
      <c r="AQ1723"/>
      <c r="AX1723"/>
    </row>
    <row r="1724" spans="18:50">
      <c r="R1724" s="409"/>
      <c r="S1724" s="44"/>
      <c r="T1724" s="44"/>
      <c r="U1724" s="44"/>
      <c r="V1724" s="44"/>
      <c r="W1724" s="44"/>
      <c r="X1724" s="44"/>
      <c r="Y1724" s="44"/>
      <c r="Z1724" s="44"/>
      <c r="AA1724" s="44"/>
      <c r="AB1724" s="44"/>
      <c r="AC1724" s="44"/>
      <c r="AD1724" s="44"/>
      <c r="AP1724"/>
      <c r="AQ1724"/>
      <c r="AX1724"/>
    </row>
    <row r="1725" spans="18:50">
      <c r="R1725" s="409"/>
      <c r="S1725" s="44"/>
      <c r="T1725" s="44"/>
      <c r="U1725" s="44"/>
      <c r="V1725" s="44"/>
      <c r="W1725" s="44"/>
      <c r="X1725" s="44"/>
      <c r="Y1725" s="44"/>
      <c r="Z1725" s="44"/>
      <c r="AA1725" s="44"/>
      <c r="AB1725" s="44"/>
      <c r="AC1725" s="44"/>
      <c r="AD1725" s="44"/>
      <c r="AP1725"/>
      <c r="AQ1725"/>
      <c r="AX1725"/>
    </row>
    <row r="1726" spans="18:50">
      <c r="R1726" s="409"/>
      <c r="S1726" s="44"/>
      <c r="T1726" s="44"/>
      <c r="U1726" s="44"/>
      <c r="V1726" s="44"/>
      <c r="W1726" s="44"/>
      <c r="X1726" s="44"/>
      <c r="Y1726" s="44"/>
      <c r="Z1726" s="44"/>
      <c r="AA1726" s="44"/>
      <c r="AB1726" s="44"/>
      <c r="AC1726" s="44"/>
      <c r="AD1726" s="44"/>
      <c r="AP1726"/>
      <c r="AQ1726"/>
      <c r="AX1726"/>
    </row>
    <row r="1727" spans="18:50">
      <c r="R1727" s="409"/>
      <c r="S1727" s="44"/>
      <c r="T1727" s="44"/>
      <c r="U1727" s="44"/>
      <c r="V1727" s="44"/>
      <c r="W1727" s="44"/>
      <c r="X1727" s="44"/>
      <c r="Y1727" s="44"/>
      <c r="Z1727" s="44"/>
      <c r="AA1727" s="44"/>
      <c r="AB1727" s="44"/>
      <c r="AC1727" s="44"/>
      <c r="AD1727" s="44"/>
      <c r="AP1727"/>
      <c r="AQ1727"/>
      <c r="AX1727"/>
    </row>
    <row r="1728" spans="18:50">
      <c r="R1728" s="409"/>
      <c r="S1728" s="44"/>
      <c r="T1728" s="44"/>
      <c r="U1728" s="44"/>
      <c r="V1728" s="44"/>
      <c r="W1728" s="44"/>
      <c r="X1728" s="44"/>
      <c r="Y1728" s="44"/>
      <c r="Z1728" s="44"/>
      <c r="AA1728" s="44"/>
      <c r="AB1728" s="44"/>
      <c r="AC1728" s="44"/>
      <c r="AD1728" s="44"/>
      <c r="AP1728"/>
      <c r="AQ1728"/>
      <c r="AX1728"/>
    </row>
    <row r="1729" spans="18:50">
      <c r="R1729" s="409"/>
      <c r="S1729" s="44"/>
      <c r="T1729" s="44"/>
      <c r="U1729" s="44"/>
      <c r="V1729" s="44"/>
      <c r="W1729" s="44"/>
      <c r="X1729" s="44"/>
      <c r="Y1729" s="44"/>
      <c r="Z1729" s="44"/>
      <c r="AA1729" s="44"/>
      <c r="AB1729" s="44"/>
      <c r="AC1729" s="44"/>
      <c r="AD1729" s="44"/>
      <c r="AP1729"/>
      <c r="AQ1729"/>
      <c r="AX1729"/>
    </row>
    <row r="1730" spans="18:50">
      <c r="R1730" s="409"/>
      <c r="S1730" s="44"/>
      <c r="T1730" s="44"/>
      <c r="U1730" s="44"/>
      <c r="V1730" s="44"/>
      <c r="W1730" s="44"/>
      <c r="X1730" s="44"/>
      <c r="Y1730" s="44"/>
      <c r="Z1730" s="44"/>
      <c r="AA1730" s="44"/>
      <c r="AB1730" s="44"/>
      <c r="AC1730" s="44"/>
      <c r="AD1730" s="44"/>
      <c r="AP1730"/>
      <c r="AQ1730"/>
      <c r="AX1730"/>
    </row>
    <row r="1731" spans="18:50">
      <c r="R1731" s="409"/>
      <c r="S1731" s="44"/>
      <c r="T1731" s="44"/>
      <c r="U1731" s="44"/>
      <c r="V1731" s="44"/>
      <c r="W1731" s="44"/>
      <c r="X1731" s="44"/>
      <c r="Y1731" s="44"/>
      <c r="Z1731" s="44"/>
      <c r="AA1731" s="44"/>
      <c r="AB1731" s="44"/>
      <c r="AC1731" s="44"/>
      <c r="AD1731" s="44"/>
      <c r="AP1731"/>
      <c r="AQ1731"/>
      <c r="AX1731"/>
    </row>
    <row r="1732" spans="18:50">
      <c r="R1732" s="409"/>
      <c r="S1732" s="44"/>
      <c r="T1732" s="44"/>
      <c r="U1732" s="44"/>
      <c r="V1732" s="44"/>
      <c r="W1732" s="44"/>
      <c r="X1732" s="44"/>
      <c r="Y1732" s="44"/>
      <c r="Z1732" s="44"/>
      <c r="AA1732" s="44"/>
      <c r="AB1732" s="44"/>
      <c r="AC1732" s="44"/>
      <c r="AD1732" s="44"/>
      <c r="AP1732"/>
      <c r="AQ1732"/>
      <c r="AX1732"/>
    </row>
    <row r="1733" spans="18:50">
      <c r="R1733" s="409"/>
      <c r="S1733" s="44"/>
      <c r="T1733" s="44"/>
      <c r="U1733" s="44"/>
      <c r="V1733" s="44"/>
      <c r="W1733" s="44"/>
      <c r="X1733" s="44"/>
      <c r="Y1733" s="44"/>
      <c r="Z1733" s="44"/>
      <c r="AA1733" s="44"/>
      <c r="AB1733" s="44"/>
      <c r="AC1733" s="44"/>
      <c r="AD1733" s="44"/>
      <c r="AP1733"/>
      <c r="AQ1733"/>
      <c r="AX1733"/>
    </row>
    <row r="1734" spans="18:50">
      <c r="R1734" s="409"/>
      <c r="S1734" s="44"/>
      <c r="T1734" s="44"/>
      <c r="U1734" s="44"/>
      <c r="V1734" s="44"/>
      <c r="W1734" s="44"/>
      <c r="X1734" s="44"/>
      <c r="Y1734" s="44"/>
      <c r="Z1734" s="44"/>
      <c r="AA1734" s="44"/>
      <c r="AB1734" s="44"/>
      <c r="AC1734" s="44"/>
      <c r="AD1734" s="44"/>
      <c r="AP1734"/>
      <c r="AQ1734"/>
      <c r="AX1734"/>
    </row>
    <row r="1735" spans="18:50">
      <c r="R1735" s="409"/>
      <c r="S1735" s="44"/>
      <c r="T1735" s="44"/>
      <c r="U1735" s="44"/>
      <c r="V1735" s="44"/>
      <c r="W1735" s="44"/>
      <c r="X1735" s="44"/>
      <c r="Y1735" s="44"/>
      <c r="Z1735" s="44"/>
      <c r="AA1735" s="44"/>
      <c r="AB1735" s="44"/>
      <c r="AC1735" s="44"/>
      <c r="AD1735" s="44"/>
      <c r="AP1735"/>
      <c r="AQ1735"/>
      <c r="AX1735"/>
    </row>
    <row r="1736" spans="18:50">
      <c r="R1736" s="409"/>
      <c r="S1736" s="44"/>
      <c r="T1736" s="44"/>
      <c r="U1736" s="44"/>
      <c r="V1736" s="44"/>
      <c r="W1736" s="44"/>
      <c r="X1736" s="44"/>
      <c r="Y1736" s="44"/>
      <c r="Z1736" s="44"/>
      <c r="AA1736" s="44"/>
      <c r="AB1736" s="44"/>
      <c r="AC1736" s="44"/>
      <c r="AD1736" s="44"/>
      <c r="AP1736"/>
      <c r="AQ1736"/>
      <c r="AX1736"/>
    </row>
    <row r="1737" spans="18:50">
      <c r="R1737" s="409"/>
      <c r="S1737" s="44"/>
      <c r="T1737" s="44"/>
      <c r="U1737" s="44"/>
      <c r="V1737" s="44"/>
      <c r="W1737" s="44"/>
      <c r="X1737" s="44"/>
      <c r="Y1737" s="44"/>
      <c r="Z1737" s="44"/>
      <c r="AA1737" s="44"/>
      <c r="AB1737" s="44"/>
      <c r="AC1737" s="44"/>
      <c r="AD1737" s="44"/>
      <c r="AP1737"/>
      <c r="AQ1737"/>
      <c r="AX1737"/>
    </row>
    <row r="1738" spans="18:50">
      <c r="R1738" s="409"/>
      <c r="S1738" s="44"/>
      <c r="T1738" s="44"/>
      <c r="U1738" s="44"/>
      <c r="V1738" s="44"/>
      <c r="W1738" s="44"/>
      <c r="X1738" s="44"/>
      <c r="Y1738" s="44"/>
      <c r="Z1738" s="44"/>
      <c r="AA1738" s="44"/>
      <c r="AB1738" s="44"/>
      <c r="AC1738" s="44"/>
      <c r="AD1738" s="44"/>
      <c r="AP1738"/>
      <c r="AQ1738"/>
      <c r="AX1738"/>
    </row>
    <row r="1739" spans="18:50">
      <c r="R1739" s="409"/>
      <c r="S1739" s="44"/>
      <c r="T1739" s="44"/>
      <c r="U1739" s="44"/>
      <c r="V1739" s="44"/>
      <c r="W1739" s="44"/>
      <c r="X1739" s="44"/>
      <c r="Y1739" s="44"/>
      <c r="Z1739" s="44"/>
      <c r="AA1739" s="44"/>
      <c r="AB1739" s="44"/>
      <c r="AC1739" s="44"/>
      <c r="AD1739" s="44"/>
      <c r="AP1739"/>
      <c r="AQ1739"/>
      <c r="AX1739"/>
    </row>
    <row r="1740" spans="18:50">
      <c r="R1740" s="409"/>
      <c r="S1740" s="44"/>
      <c r="T1740" s="44"/>
      <c r="U1740" s="44"/>
      <c r="V1740" s="44"/>
      <c r="W1740" s="44"/>
      <c r="X1740" s="44"/>
      <c r="Y1740" s="44"/>
      <c r="Z1740" s="44"/>
      <c r="AA1740" s="44"/>
      <c r="AB1740" s="44"/>
      <c r="AC1740" s="44"/>
      <c r="AD1740" s="44"/>
      <c r="AP1740"/>
      <c r="AQ1740"/>
      <c r="AX1740"/>
    </row>
    <row r="1741" spans="18:50">
      <c r="R1741" s="409"/>
      <c r="S1741" s="44"/>
      <c r="T1741" s="44"/>
      <c r="U1741" s="44"/>
      <c r="V1741" s="44"/>
      <c r="W1741" s="44"/>
      <c r="X1741" s="44"/>
      <c r="Y1741" s="44"/>
      <c r="Z1741" s="44"/>
      <c r="AA1741" s="44"/>
      <c r="AB1741" s="44"/>
      <c r="AC1741" s="44"/>
      <c r="AD1741" s="44"/>
      <c r="AP1741"/>
      <c r="AQ1741"/>
      <c r="AX1741"/>
    </row>
    <row r="1742" spans="18:50">
      <c r="R1742" s="409"/>
      <c r="S1742" s="44"/>
      <c r="T1742" s="44"/>
      <c r="U1742" s="44"/>
      <c r="V1742" s="44"/>
      <c r="W1742" s="44"/>
      <c r="X1742" s="44"/>
      <c r="Y1742" s="44"/>
      <c r="Z1742" s="44"/>
      <c r="AA1742" s="44"/>
      <c r="AB1742" s="44"/>
      <c r="AC1742" s="44"/>
      <c r="AD1742" s="44"/>
      <c r="AP1742"/>
      <c r="AQ1742"/>
      <c r="AX1742"/>
    </row>
    <row r="1743" spans="18:50">
      <c r="R1743" s="409"/>
      <c r="S1743" s="44"/>
      <c r="T1743" s="44"/>
      <c r="U1743" s="44"/>
      <c r="V1743" s="44"/>
      <c r="W1743" s="44"/>
      <c r="X1743" s="44"/>
      <c r="Y1743" s="44"/>
      <c r="Z1743" s="44"/>
      <c r="AA1743" s="44"/>
      <c r="AB1743" s="44"/>
      <c r="AC1743" s="44"/>
      <c r="AD1743" s="44"/>
      <c r="AP1743"/>
      <c r="AQ1743"/>
      <c r="AX1743"/>
    </row>
    <row r="1744" spans="18:50">
      <c r="R1744" s="409"/>
      <c r="S1744" s="44"/>
      <c r="T1744" s="44"/>
      <c r="U1744" s="44"/>
      <c r="V1744" s="44"/>
      <c r="W1744" s="44"/>
      <c r="X1744" s="44"/>
      <c r="Y1744" s="44"/>
      <c r="Z1744" s="44"/>
      <c r="AA1744" s="44"/>
      <c r="AB1744" s="44"/>
      <c r="AC1744" s="44"/>
      <c r="AD1744" s="44"/>
      <c r="AP1744"/>
      <c r="AQ1744"/>
      <c r="AX1744"/>
    </row>
    <row r="1745" spans="18:50">
      <c r="R1745" s="409"/>
      <c r="S1745" s="44"/>
      <c r="T1745" s="44"/>
      <c r="U1745" s="44"/>
      <c r="V1745" s="44"/>
      <c r="W1745" s="44"/>
      <c r="X1745" s="44"/>
      <c r="Y1745" s="44"/>
      <c r="Z1745" s="44"/>
      <c r="AA1745" s="44"/>
      <c r="AB1745" s="44"/>
      <c r="AC1745" s="44"/>
      <c r="AD1745" s="44"/>
      <c r="AP1745"/>
      <c r="AQ1745"/>
      <c r="AX1745"/>
    </row>
    <row r="1746" spans="18:50">
      <c r="R1746" s="409"/>
      <c r="S1746" s="44"/>
      <c r="T1746" s="44"/>
      <c r="U1746" s="44"/>
      <c r="V1746" s="44"/>
      <c r="W1746" s="44"/>
      <c r="X1746" s="44"/>
      <c r="Y1746" s="44"/>
      <c r="Z1746" s="44"/>
      <c r="AA1746" s="44"/>
      <c r="AB1746" s="44"/>
      <c r="AC1746" s="44"/>
      <c r="AD1746" s="44"/>
      <c r="AP1746"/>
      <c r="AQ1746"/>
      <c r="AX1746"/>
    </row>
    <row r="1747" spans="18:50">
      <c r="R1747" s="409"/>
      <c r="S1747" s="44"/>
      <c r="T1747" s="44"/>
      <c r="U1747" s="44"/>
      <c r="V1747" s="44"/>
      <c r="W1747" s="44"/>
      <c r="X1747" s="44"/>
      <c r="Y1747" s="44"/>
      <c r="Z1747" s="44"/>
      <c r="AA1747" s="44"/>
      <c r="AB1747" s="44"/>
      <c r="AC1747" s="44"/>
      <c r="AD1747" s="44"/>
      <c r="AP1747"/>
      <c r="AQ1747"/>
      <c r="AX1747"/>
    </row>
    <row r="1748" spans="18:50">
      <c r="R1748" s="409"/>
      <c r="S1748" s="44"/>
      <c r="T1748" s="44"/>
      <c r="U1748" s="44"/>
      <c r="V1748" s="44"/>
      <c r="W1748" s="44"/>
      <c r="X1748" s="44"/>
      <c r="Y1748" s="44"/>
      <c r="Z1748" s="44"/>
      <c r="AA1748" s="44"/>
      <c r="AB1748" s="44"/>
      <c r="AC1748" s="44"/>
      <c r="AD1748" s="44"/>
      <c r="AP1748"/>
      <c r="AQ1748"/>
      <c r="AX1748"/>
    </row>
    <row r="1749" spans="18:50">
      <c r="R1749" s="409"/>
      <c r="S1749" s="44"/>
      <c r="T1749" s="44"/>
      <c r="U1749" s="44"/>
      <c r="V1749" s="44"/>
      <c r="W1749" s="44"/>
      <c r="X1749" s="44"/>
      <c r="Y1749" s="44"/>
      <c r="Z1749" s="44"/>
      <c r="AA1749" s="44"/>
      <c r="AB1749" s="44"/>
      <c r="AC1749" s="44"/>
      <c r="AD1749" s="44"/>
      <c r="AP1749"/>
      <c r="AQ1749"/>
      <c r="AX1749"/>
    </row>
    <row r="1750" spans="18:50">
      <c r="R1750" s="409"/>
      <c r="S1750" s="44"/>
      <c r="T1750" s="44"/>
      <c r="U1750" s="44"/>
      <c r="V1750" s="44"/>
      <c r="W1750" s="44"/>
      <c r="X1750" s="44"/>
      <c r="Y1750" s="44"/>
      <c r="Z1750" s="44"/>
      <c r="AA1750" s="44"/>
      <c r="AB1750" s="44"/>
      <c r="AC1750" s="44"/>
      <c r="AD1750" s="44"/>
      <c r="AP1750"/>
      <c r="AQ1750"/>
      <c r="AX1750"/>
    </row>
    <row r="1751" spans="18:50">
      <c r="R1751" s="409"/>
      <c r="S1751" s="44"/>
      <c r="T1751" s="44"/>
      <c r="U1751" s="44"/>
      <c r="V1751" s="44"/>
      <c r="W1751" s="44"/>
      <c r="X1751" s="44"/>
      <c r="Y1751" s="44"/>
      <c r="Z1751" s="44"/>
      <c r="AA1751" s="44"/>
      <c r="AB1751" s="44"/>
      <c r="AC1751" s="44"/>
      <c r="AD1751" s="44"/>
      <c r="AP1751"/>
      <c r="AQ1751"/>
      <c r="AX1751"/>
    </row>
    <row r="1752" spans="18:50">
      <c r="R1752" s="409"/>
      <c r="S1752" s="44"/>
      <c r="T1752" s="44"/>
      <c r="U1752" s="44"/>
      <c r="V1752" s="44"/>
      <c r="W1752" s="44"/>
      <c r="X1752" s="44"/>
      <c r="Y1752" s="44"/>
      <c r="Z1752" s="44"/>
      <c r="AA1752" s="44"/>
      <c r="AB1752" s="44"/>
      <c r="AC1752" s="44"/>
      <c r="AD1752" s="44"/>
      <c r="AP1752"/>
      <c r="AQ1752"/>
      <c r="AX1752"/>
    </row>
    <row r="1753" spans="18:50">
      <c r="R1753" s="409"/>
      <c r="S1753" s="44"/>
      <c r="T1753" s="44"/>
      <c r="U1753" s="44"/>
      <c r="V1753" s="44"/>
      <c r="W1753" s="44"/>
      <c r="X1753" s="44"/>
      <c r="Y1753" s="44"/>
      <c r="Z1753" s="44"/>
      <c r="AA1753" s="44"/>
      <c r="AB1753" s="44"/>
      <c r="AC1753" s="44"/>
      <c r="AD1753" s="44"/>
      <c r="AP1753"/>
      <c r="AQ1753"/>
      <c r="AX1753"/>
    </row>
    <row r="1754" spans="18:50">
      <c r="R1754" s="409"/>
      <c r="S1754" s="44"/>
      <c r="T1754" s="44"/>
      <c r="U1754" s="44"/>
      <c r="V1754" s="44"/>
      <c r="W1754" s="44"/>
      <c r="X1754" s="44"/>
      <c r="Y1754" s="44"/>
      <c r="Z1754" s="44"/>
      <c r="AA1754" s="44"/>
      <c r="AB1754" s="44"/>
      <c r="AC1754" s="44"/>
      <c r="AD1754" s="44"/>
      <c r="AP1754"/>
      <c r="AQ1754"/>
      <c r="AX1754"/>
    </row>
    <row r="1755" spans="18:50">
      <c r="R1755" s="409"/>
      <c r="S1755" s="44"/>
      <c r="T1755" s="44"/>
      <c r="U1755" s="44"/>
      <c r="V1755" s="44"/>
      <c r="W1755" s="44"/>
      <c r="X1755" s="44"/>
      <c r="Y1755" s="44"/>
      <c r="Z1755" s="44"/>
      <c r="AA1755" s="44"/>
      <c r="AB1755" s="44"/>
      <c r="AC1755" s="44"/>
      <c r="AD1755" s="44"/>
      <c r="AP1755"/>
      <c r="AQ1755"/>
      <c r="AX1755"/>
    </row>
    <row r="1756" spans="18:50">
      <c r="R1756" s="409"/>
      <c r="S1756" s="44"/>
      <c r="T1756" s="44"/>
      <c r="U1756" s="44"/>
      <c r="V1756" s="44"/>
      <c r="W1756" s="44"/>
      <c r="X1756" s="44"/>
      <c r="Y1756" s="44"/>
      <c r="Z1756" s="44"/>
      <c r="AA1756" s="44"/>
      <c r="AB1756" s="44"/>
      <c r="AC1756" s="44"/>
      <c r="AD1756" s="44"/>
      <c r="AP1756"/>
      <c r="AQ1756"/>
      <c r="AX1756"/>
    </row>
    <row r="1757" spans="18:50">
      <c r="R1757" s="409"/>
      <c r="S1757" s="44"/>
      <c r="T1757" s="44"/>
      <c r="U1757" s="44"/>
      <c r="V1757" s="44"/>
      <c r="W1757" s="44"/>
      <c r="X1757" s="44"/>
      <c r="Y1757" s="44"/>
      <c r="Z1757" s="44"/>
      <c r="AA1757" s="44"/>
      <c r="AB1757" s="44"/>
      <c r="AC1757" s="44"/>
      <c r="AD1757" s="44"/>
      <c r="AP1757"/>
      <c r="AQ1757"/>
      <c r="AX1757"/>
    </row>
    <row r="1758" spans="18:50">
      <c r="R1758" s="409"/>
      <c r="S1758" s="44"/>
      <c r="T1758" s="44"/>
      <c r="U1758" s="44"/>
      <c r="V1758" s="44"/>
      <c r="W1758" s="44"/>
      <c r="X1758" s="44"/>
      <c r="Y1758" s="44"/>
      <c r="Z1758" s="44"/>
      <c r="AA1758" s="44"/>
      <c r="AB1758" s="44"/>
      <c r="AC1758" s="44"/>
      <c r="AD1758" s="44"/>
      <c r="AP1758"/>
      <c r="AQ1758"/>
      <c r="AX1758"/>
    </row>
    <row r="1759" spans="18:50">
      <c r="R1759" s="409"/>
      <c r="S1759" s="44"/>
      <c r="T1759" s="44"/>
      <c r="U1759" s="44"/>
      <c r="V1759" s="44"/>
      <c r="W1759" s="44"/>
      <c r="X1759" s="44"/>
      <c r="Y1759" s="44"/>
      <c r="Z1759" s="44"/>
      <c r="AA1759" s="44"/>
      <c r="AB1759" s="44"/>
      <c r="AC1759" s="44"/>
      <c r="AD1759" s="44"/>
      <c r="AP1759"/>
      <c r="AQ1759"/>
      <c r="AX1759"/>
    </row>
    <row r="1760" spans="18:50">
      <c r="R1760" s="409"/>
      <c r="S1760" s="44"/>
      <c r="T1760" s="44"/>
      <c r="U1760" s="44"/>
      <c r="V1760" s="44"/>
      <c r="W1760" s="44"/>
      <c r="X1760" s="44"/>
      <c r="Y1760" s="44"/>
      <c r="Z1760" s="44"/>
      <c r="AA1760" s="44"/>
      <c r="AB1760" s="44"/>
      <c r="AC1760" s="44"/>
      <c r="AD1760" s="44"/>
      <c r="AP1760"/>
      <c r="AQ1760"/>
      <c r="AX1760"/>
    </row>
    <row r="1761" spans="18:50">
      <c r="R1761" s="409"/>
      <c r="S1761" s="44"/>
      <c r="T1761" s="44"/>
      <c r="U1761" s="44"/>
      <c r="V1761" s="44"/>
      <c r="W1761" s="44"/>
      <c r="X1761" s="44"/>
      <c r="Y1761" s="44"/>
      <c r="Z1761" s="44"/>
      <c r="AA1761" s="44"/>
      <c r="AB1761" s="44"/>
      <c r="AC1761" s="44"/>
      <c r="AD1761" s="44"/>
      <c r="AP1761"/>
      <c r="AQ1761"/>
      <c r="AX1761"/>
    </row>
    <row r="1762" spans="18:50">
      <c r="R1762" s="409"/>
      <c r="S1762" s="44"/>
      <c r="T1762" s="44"/>
      <c r="U1762" s="44"/>
      <c r="V1762" s="44"/>
      <c r="W1762" s="44"/>
      <c r="X1762" s="44"/>
      <c r="Y1762" s="44"/>
      <c r="Z1762" s="44"/>
      <c r="AA1762" s="44"/>
      <c r="AB1762" s="44"/>
      <c r="AC1762" s="44"/>
      <c r="AD1762" s="44"/>
      <c r="AP1762"/>
      <c r="AQ1762"/>
      <c r="AX1762"/>
    </row>
    <row r="1763" spans="18:50">
      <c r="R1763" s="409"/>
      <c r="S1763" s="44"/>
      <c r="T1763" s="44"/>
      <c r="U1763" s="44"/>
      <c r="V1763" s="44"/>
      <c r="W1763" s="44"/>
      <c r="X1763" s="44"/>
      <c r="Y1763" s="44"/>
      <c r="Z1763" s="44"/>
      <c r="AA1763" s="44"/>
      <c r="AB1763" s="44"/>
      <c r="AC1763" s="44"/>
      <c r="AD1763" s="44"/>
      <c r="AP1763"/>
      <c r="AQ1763"/>
      <c r="AX1763"/>
    </row>
    <row r="1764" spans="18:50">
      <c r="R1764" s="409"/>
      <c r="S1764" s="44"/>
      <c r="T1764" s="44"/>
      <c r="U1764" s="44"/>
      <c r="V1764" s="44"/>
      <c r="W1764" s="44"/>
      <c r="X1764" s="44"/>
      <c r="Y1764" s="44"/>
      <c r="Z1764" s="44"/>
      <c r="AA1764" s="44"/>
      <c r="AB1764" s="44"/>
      <c r="AC1764" s="44"/>
      <c r="AD1764" s="44"/>
      <c r="AP1764"/>
      <c r="AQ1764"/>
      <c r="AX1764"/>
    </row>
    <row r="1765" spans="18:50">
      <c r="R1765" s="409"/>
      <c r="S1765" s="44"/>
      <c r="T1765" s="44"/>
      <c r="U1765" s="44"/>
      <c r="V1765" s="44"/>
      <c r="W1765" s="44"/>
      <c r="X1765" s="44"/>
      <c r="Y1765" s="44"/>
      <c r="Z1765" s="44"/>
      <c r="AA1765" s="44"/>
      <c r="AB1765" s="44"/>
      <c r="AC1765" s="44"/>
      <c r="AD1765" s="44"/>
      <c r="AP1765"/>
      <c r="AQ1765"/>
      <c r="AX1765"/>
    </row>
    <row r="1766" spans="18:50">
      <c r="R1766" s="409"/>
      <c r="S1766" s="44"/>
      <c r="T1766" s="44"/>
      <c r="U1766" s="44"/>
      <c r="V1766" s="44"/>
      <c r="W1766" s="44"/>
      <c r="X1766" s="44"/>
      <c r="Y1766" s="44"/>
      <c r="Z1766" s="44"/>
      <c r="AA1766" s="44"/>
      <c r="AB1766" s="44"/>
      <c r="AC1766" s="44"/>
      <c r="AD1766" s="44"/>
      <c r="AP1766"/>
      <c r="AQ1766"/>
      <c r="AX1766"/>
    </row>
    <row r="1767" spans="18:50">
      <c r="R1767" s="409"/>
      <c r="S1767" s="44"/>
      <c r="T1767" s="44"/>
      <c r="U1767" s="44"/>
      <c r="V1767" s="44"/>
      <c r="W1767" s="44"/>
      <c r="X1767" s="44"/>
      <c r="Y1767" s="44"/>
      <c r="Z1767" s="44"/>
      <c r="AA1767" s="44"/>
      <c r="AB1767" s="44"/>
      <c r="AC1767" s="44"/>
      <c r="AD1767" s="44"/>
      <c r="AP1767"/>
      <c r="AQ1767"/>
      <c r="AX1767"/>
    </row>
    <row r="1768" spans="18:50">
      <c r="R1768" s="409"/>
      <c r="S1768" s="44"/>
      <c r="T1768" s="44"/>
      <c r="U1768" s="44"/>
      <c r="V1768" s="44"/>
      <c r="W1768" s="44"/>
      <c r="X1768" s="44"/>
      <c r="Y1768" s="44"/>
      <c r="Z1768" s="44"/>
      <c r="AA1768" s="44"/>
      <c r="AB1768" s="44"/>
      <c r="AC1768" s="44"/>
      <c r="AD1768" s="44"/>
      <c r="AP1768"/>
      <c r="AQ1768"/>
      <c r="AX1768"/>
    </row>
    <row r="1769" spans="18:50">
      <c r="R1769" s="409"/>
      <c r="S1769" s="44"/>
      <c r="T1769" s="44"/>
      <c r="U1769" s="44"/>
      <c r="V1769" s="44"/>
      <c r="W1769" s="44"/>
      <c r="X1769" s="44"/>
      <c r="Y1769" s="44"/>
      <c r="Z1769" s="44"/>
      <c r="AA1769" s="44"/>
      <c r="AB1769" s="44"/>
      <c r="AC1769" s="44"/>
      <c r="AD1769" s="44"/>
      <c r="AP1769"/>
      <c r="AQ1769"/>
      <c r="AX1769"/>
    </row>
    <row r="1770" spans="18:50">
      <c r="R1770" s="409"/>
      <c r="S1770" s="44"/>
      <c r="T1770" s="44"/>
      <c r="U1770" s="44"/>
      <c r="V1770" s="44"/>
      <c r="W1770" s="44"/>
      <c r="X1770" s="44"/>
      <c r="Y1770" s="44"/>
      <c r="Z1770" s="44"/>
      <c r="AA1770" s="44"/>
      <c r="AB1770" s="44"/>
      <c r="AC1770" s="44"/>
      <c r="AD1770" s="44"/>
      <c r="AP1770"/>
      <c r="AQ1770"/>
      <c r="AX1770"/>
    </row>
    <row r="1771" spans="18:50">
      <c r="R1771" s="409"/>
      <c r="S1771" s="44"/>
      <c r="T1771" s="44"/>
      <c r="U1771" s="44"/>
      <c r="V1771" s="44"/>
      <c r="W1771" s="44"/>
      <c r="X1771" s="44"/>
      <c r="Y1771" s="44"/>
      <c r="Z1771" s="44"/>
      <c r="AA1771" s="44"/>
      <c r="AB1771" s="44"/>
      <c r="AC1771" s="44"/>
      <c r="AD1771" s="44"/>
      <c r="AP1771"/>
      <c r="AQ1771"/>
      <c r="AX1771"/>
    </row>
    <row r="1772" spans="18:50">
      <c r="R1772" s="409"/>
      <c r="S1772" s="44"/>
      <c r="T1772" s="44"/>
      <c r="U1772" s="44"/>
      <c r="V1772" s="44"/>
      <c r="W1772" s="44"/>
      <c r="X1772" s="44"/>
      <c r="Y1772" s="44"/>
      <c r="Z1772" s="44"/>
      <c r="AA1772" s="44"/>
      <c r="AB1772" s="44"/>
      <c r="AC1772" s="44"/>
      <c r="AD1772" s="44"/>
      <c r="AP1772"/>
      <c r="AQ1772"/>
      <c r="AX1772"/>
    </row>
    <row r="1773" spans="18:50">
      <c r="R1773" s="409"/>
      <c r="S1773" s="44"/>
      <c r="T1773" s="44"/>
      <c r="U1773" s="44"/>
      <c r="V1773" s="44"/>
      <c r="W1773" s="44"/>
      <c r="X1773" s="44"/>
      <c r="Y1773" s="44"/>
      <c r="Z1773" s="44"/>
      <c r="AA1773" s="44"/>
      <c r="AB1773" s="44"/>
      <c r="AC1773" s="44"/>
      <c r="AD1773" s="44"/>
      <c r="AP1773"/>
      <c r="AQ1773"/>
      <c r="AX1773"/>
    </row>
    <row r="1774" spans="18:50">
      <c r="R1774" s="409"/>
      <c r="S1774" s="44"/>
      <c r="T1774" s="44"/>
      <c r="U1774" s="44"/>
      <c r="V1774" s="44"/>
      <c r="W1774" s="44"/>
      <c r="X1774" s="44"/>
      <c r="Y1774" s="44"/>
      <c r="Z1774" s="44"/>
      <c r="AA1774" s="44"/>
      <c r="AB1774" s="44"/>
      <c r="AC1774" s="44"/>
      <c r="AD1774" s="44"/>
      <c r="AP1774"/>
      <c r="AQ1774"/>
      <c r="AX1774"/>
    </row>
    <row r="1775" spans="18:50">
      <c r="R1775" s="409"/>
      <c r="S1775" s="44"/>
      <c r="T1775" s="44"/>
      <c r="U1775" s="44"/>
      <c r="V1775" s="44"/>
      <c r="W1775" s="44"/>
      <c r="X1775" s="44"/>
      <c r="Y1775" s="44"/>
      <c r="Z1775" s="44"/>
      <c r="AA1775" s="44"/>
      <c r="AB1775" s="44"/>
      <c r="AC1775" s="44"/>
      <c r="AD1775" s="44"/>
      <c r="AP1775"/>
      <c r="AQ1775"/>
      <c r="AX1775"/>
    </row>
    <row r="1776" spans="18:50">
      <c r="R1776" s="409"/>
      <c r="S1776" s="44"/>
      <c r="T1776" s="44"/>
      <c r="U1776" s="44"/>
      <c r="V1776" s="44"/>
      <c r="W1776" s="44"/>
      <c r="X1776" s="44"/>
      <c r="Y1776" s="44"/>
      <c r="Z1776" s="44"/>
      <c r="AA1776" s="44"/>
      <c r="AB1776" s="44"/>
      <c r="AC1776" s="44"/>
      <c r="AD1776" s="44"/>
      <c r="AP1776"/>
      <c r="AQ1776"/>
      <c r="AX1776"/>
    </row>
    <row r="1777" spans="18:50">
      <c r="R1777" s="409"/>
      <c r="S1777" s="44"/>
      <c r="T1777" s="44"/>
      <c r="U1777" s="44"/>
      <c r="V1777" s="44"/>
      <c r="W1777" s="44"/>
      <c r="X1777" s="44"/>
      <c r="Y1777" s="44"/>
      <c r="Z1777" s="44"/>
      <c r="AA1777" s="44"/>
      <c r="AB1777" s="44"/>
      <c r="AC1777" s="44"/>
      <c r="AD1777" s="44"/>
      <c r="AP1777"/>
      <c r="AQ1777"/>
      <c r="AX1777"/>
    </row>
    <row r="1778" spans="18:50">
      <c r="R1778" s="409"/>
      <c r="S1778" s="44"/>
      <c r="T1778" s="44"/>
      <c r="U1778" s="44"/>
      <c r="V1778" s="44"/>
      <c r="W1778" s="44"/>
      <c r="X1778" s="44"/>
      <c r="Y1778" s="44"/>
      <c r="Z1778" s="44"/>
      <c r="AA1778" s="44"/>
      <c r="AB1778" s="44"/>
      <c r="AC1778" s="44"/>
      <c r="AD1778" s="44"/>
      <c r="AP1778"/>
      <c r="AQ1778"/>
      <c r="AX1778"/>
    </row>
    <row r="1779" spans="18:50">
      <c r="R1779" s="409"/>
      <c r="S1779" s="44"/>
      <c r="T1779" s="44"/>
      <c r="U1779" s="44"/>
      <c r="V1779" s="44"/>
      <c r="W1779" s="44"/>
      <c r="X1779" s="44"/>
      <c r="Y1779" s="44"/>
      <c r="Z1779" s="44"/>
      <c r="AA1779" s="44"/>
      <c r="AB1779" s="44"/>
      <c r="AC1779" s="44"/>
      <c r="AD1779" s="44"/>
      <c r="AP1779"/>
      <c r="AQ1779"/>
      <c r="AX1779"/>
    </row>
    <row r="1780" spans="18:50">
      <c r="R1780" s="409"/>
      <c r="S1780" s="44"/>
      <c r="T1780" s="44"/>
      <c r="U1780" s="44"/>
      <c r="V1780" s="44"/>
      <c r="W1780" s="44"/>
      <c r="X1780" s="44"/>
      <c r="Y1780" s="44"/>
      <c r="Z1780" s="44"/>
      <c r="AA1780" s="44"/>
      <c r="AB1780" s="44"/>
      <c r="AC1780" s="44"/>
      <c r="AD1780" s="44"/>
      <c r="AP1780"/>
      <c r="AQ1780"/>
      <c r="AX1780"/>
    </row>
    <row r="1781" spans="18:50">
      <c r="R1781" s="409"/>
      <c r="S1781" s="44"/>
      <c r="T1781" s="44"/>
      <c r="U1781" s="44"/>
      <c r="V1781" s="44"/>
      <c r="W1781" s="44"/>
      <c r="X1781" s="44"/>
      <c r="Y1781" s="44"/>
      <c r="Z1781" s="44"/>
      <c r="AA1781" s="44"/>
      <c r="AB1781" s="44"/>
      <c r="AC1781" s="44"/>
      <c r="AD1781" s="44"/>
      <c r="AP1781"/>
      <c r="AQ1781"/>
      <c r="AX1781"/>
    </row>
    <row r="1782" spans="18:50">
      <c r="R1782" s="409"/>
      <c r="S1782" s="44"/>
      <c r="T1782" s="44"/>
      <c r="U1782" s="44"/>
      <c r="V1782" s="44"/>
      <c r="W1782" s="44"/>
      <c r="X1782" s="44"/>
      <c r="Y1782" s="44"/>
      <c r="Z1782" s="44"/>
      <c r="AA1782" s="44"/>
      <c r="AB1782" s="44"/>
      <c r="AC1782" s="44"/>
      <c r="AD1782" s="44"/>
      <c r="AP1782"/>
      <c r="AQ1782"/>
      <c r="AX1782"/>
    </row>
    <row r="1783" spans="18:50">
      <c r="R1783" s="409"/>
      <c r="S1783" s="44"/>
      <c r="T1783" s="44"/>
      <c r="U1783" s="44"/>
      <c r="V1783" s="44"/>
      <c r="W1783" s="44"/>
      <c r="X1783" s="44"/>
      <c r="Y1783" s="44"/>
      <c r="Z1783" s="44"/>
      <c r="AA1783" s="44"/>
      <c r="AB1783" s="44"/>
      <c r="AC1783" s="44"/>
      <c r="AD1783" s="44"/>
      <c r="AP1783"/>
      <c r="AQ1783"/>
      <c r="AX1783"/>
    </row>
    <row r="1784" spans="18:50">
      <c r="R1784" s="409"/>
      <c r="S1784" s="44"/>
      <c r="T1784" s="44"/>
      <c r="U1784" s="44"/>
      <c r="V1784" s="44"/>
      <c r="W1784" s="44"/>
      <c r="X1784" s="44"/>
      <c r="Y1784" s="44"/>
      <c r="Z1784" s="44"/>
      <c r="AA1784" s="44"/>
      <c r="AB1784" s="44"/>
      <c r="AC1784" s="44"/>
      <c r="AD1784" s="44"/>
      <c r="AP1784"/>
      <c r="AQ1784"/>
      <c r="AX1784"/>
    </row>
    <row r="1785" spans="18:50">
      <c r="R1785" s="409"/>
      <c r="S1785" s="44"/>
      <c r="T1785" s="44"/>
      <c r="U1785" s="44"/>
      <c r="V1785" s="44"/>
      <c r="W1785" s="44"/>
      <c r="X1785" s="44"/>
      <c r="Y1785" s="44"/>
      <c r="Z1785" s="44"/>
      <c r="AA1785" s="44"/>
      <c r="AB1785" s="44"/>
      <c r="AC1785" s="44"/>
      <c r="AD1785" s="44"/>
      <c r="AP1785"/>
      <c r="AQ1785"/>
      <c r="AX1785"/>
    </row>
    <row r="1786" spans="18:50">
      <c r="R1786" s="409"/>
      <c r="S1786" s="44"/>
      <c r="T1786" s="44"/>
      <c r="U1786" s="44"/>
      <c r="V1786" s="44"/>
      <c r="W1786" s="44"/>
      <c r="X1786" s="44"/>
      <c r="Y1786" s="44"/>
      <c r="Z1786" s="44"/>
      <c r="AA1786" s="44"/>
      <c r="AB1786" s="44"/>
      <c r="AC1786" s="44"/>
      <c r="AD1786" s="44"/>
      <c r="AP1786"/>
      <c r="AQ1786"/>
      <c r="AX1786"/>
    </row>
    <row r="1787" spans="18:50">
      <c r="R1787" s="409"/>
      <c r="S1787" s="44"/>
      <c r="T1787" s="44"/>
      <c r="U1787" s="44"/>
      <c r="V1787" s="44"/>
      <c r="W1787" s="44"/>
      <c r="X1787" s="44"/>
      <c r="Y1787" s="44"/>
      <c r="Z1787" s="44"/>
      <c r="AA1787" s="44"/>
      <c r="AB1787" s="44"/>
      <c r="AC1787" s="44"/>
      <c r="AD1787" s="44"/>
      <c r="AP1787"/>
      <c r="AQ1787"/>
      <c r="AX1787"/>
    </row>
    <row r="1788" spans="18:50">
      <c r="R1788" s="409"/>
      <c r="S1788" s="44"/>
      <c r="T1788" s="44"/>
      <c r="U1788" s="44"/>
      <c r="V1788" s="44"/>
      <c r="W1788" s="44"/>
      <c r="X1788" s="44"/>
      <c r="Y1788" s="44"/>
      <c r="Z1788" s="44"/>
      <c r="AA1788" s="44"/>
      <c r="AB1788" s="44"/>
      <c r="AC1788" s="44"/>
      <c r="AD1788" s="44"/>
      <c r="AP1788"/>
      <c r="AQ1788"/>
      <c r="AX1788"/>
    </row>
    <row r="1789" spans="18:50">
      <c r="R1789" s="409"/>
      <c r="S1789" s="44"/>
      <c r="T1789" s="44"/>
      <c r="U1789" s="44"/>
      <c r="V1789" s="44"/>
      <c r="W1789" s="44"/>
      <c r="X1789" s="44"/>
      <c r="Y1789" s="44"/>
      <c r="Z1789" s="44"/>
      <c r="AA1789" s="44"/>
      <c r="AB1789" s="44"/>
      <c r="AC1789" s="44"/>
      <c r="AD1789" s="44"/>
      <c r="AP1789"/>
      <c r="AQ1789"/>
      <c r="AX1789"/>
    </row>
    <row r="1790" spans="18:50">
      <c r="R1790" s="409"/>
      <c r="S1790" s="44"/>
      <c r="T1790" s="44"/>
      <c r="U1790" s="44"/>
      <c r="V1790" s="44"/>
      <c r="W1790" s="44"/>
      <c r="X1790" s="44"/>
      <c r="Y1790" s="44"/>
      <c r="Z1790" s="44"/>
      <c r="AA1790" s="44"/>
      <c r="AB1790" s="44"/>
      <c r="AC1790" s="44"/>
      <c r="AD1790" s="44"/>
      <c r="AP1790"/>
      <c r="AQ1790"/>
      <c r="AX1790"/>
    </row>
    <row r="1791" spans="18:50">
      <c r="R1791" s="409"/>
      <c r="S1791" s="44"/>
      <c r="T1791" s="44"/>
      <c r="U1791" s="44"/>
      <c r="V1791" s="44"/>
      <c r="W1791" s="44"/>
      <c r="X1791" s="44"/>
      <c r="Y1791" s="44"/>
      <c r="Z1791" s="44"/>
      <c r="AA1791" s="44"/>
      <c r="AB1791" s="44"/>
      <c r="AC1791" s="44"/>
      <c r="AD1791" s="44"/>
      <c r="AP1791"/>
      <c r="AQ1791"/>
      <c r="AX1791"/>
    </row>
    <row r="1792" spans="18:50">
      <c r="R1792" s="409"/>
      <c r="S1792" s="44"/>
      <c r="T1792" s="44"/>
      <c r="U1792" s="44"/>
      <c r="V1792" s="44"/>
      <c r="W1792" s="44"/>
      <c r="X1792" s="44"/>
      <c r="Y1792" s="44"/>
      <c r="Z1792" s="44"/>
      <c r="AA1792" s="44"/>
      <c r="AB1792" s="44"/>
      <c r="AC1792" s="44"/>
      <c r="AD1792" s="44"/>
      <c r="AP1792"/>
      <c r="AQ1792"/>
      <c r="AX1792"/>
    </row>
    <row r="1793" spans="18:50">
      <c r="R1793" s="409"/>
      <c r="S1793" s="44"/>
      <c r="T1793" s="44"/>
      <c r="U1793" s="44"/>
      <c r="V1793" s="44"/>
      <c r="W1793" s="44"/>
      <c r="X1793" s="44"/>
      <c r="Y1793" s="44"/>
      <c r="Z1793" s="44"/>
      <c r="AA1793" s="44"/>
      <c r="AB1793" s="44"/>
      <c r="AC1793" s="44"/>
      <c r="AD1793" s="44"/>
      <c r="AP1793"/>
      <c r="AQ1793"/>
      <c r="AX1793"/>
    </row>
    <row r="1794" spans="18:50">
      <c r="R1794" s="409"/>
      <c r="S1794" s="44"/>
      <c r="T1794" s="44"/>
      <c r="U1794" s="44"/>
      <c r="V1794" s="44"/>
      <c r="W1794" s="44"/>
      <c r="X1794" s="44"/>
      <c r="Y1794" s="44"/>
      <c r="Z1794" s="44"/>
      <c r="AA1794" s="44"/>
      <c r="AB1794" s="44"/>
      <c r="AC1794" s="44"/>
      <c r="AD1794" s="44"/>
      <c r="AP1794"/>
      <c r="AQ1794"/>
      <c r="AX1794"/>
    </row>
    <row r="1795" spans="18:50">
      <c r="R1795" s="409"/>
      <c r="S1795" s="44"/>
      <c r="T1795" s="44"/>
      <c r="U1795" s="44"/>
      <c r="V1795" s="44"/>
      <c r="W1795" s="44"/>
      <c r="X1795" s="44"/>
      <c r="Y1795" s="44"/>
      <c r="Z1795" s="44"/>
      <c r="AA1795" s="44"/>
      <c r="AB1795" s="44"/>
      <c r="AC1795" s="44"/>
      <c r="AD1795" s="44"/>
      <c r="AP1795"/>
      <c r="AQ1795"/>
      <c r="AX1795"/>
    </row>
    <row r="1796" spans="18:50">
      <c r="R1796" s="409"/>
      <c r="S1796" s="44"/>
      <c r="T1796" s="44"/>
      <c r="U1796" s="44"/>
      <c r="V1796" s="44"/>
      <c r="W1796" s="44"/>
      <c r="X1796" s="44"/>
      <c r="Y1796" s="44"/>
      <c r="Z1796" s="44"/>
      <c r="AA1796" s="44"/>
      <c r="AB1796" s="44"/>
      <c r="AC1796" s="44"/>
      <c r="AD1796" s="44"/>
      <c r="AP1796"/>
      <c r="AQ1796"/>
      <c r="AX1796"/>
    </row>
    <row r="1797" spans="18:50">
      <c r="R1797" s="409"/>
      <c r="S1797" s="44"/>
      <c r="T1797" s="44"/>
      <c r="U1797" s="44"/>
      <c r="V1797" s="44"/>
      <c r="W1797" s="44"/>
      <c r="X1797" s="44"/>
      <c r="Y1797" s="44"/>
      <c r="Z1797" s="44"/>
      <c r="AA1797" s="44"/>
      <c r="AB1797" s="44"/>
      <c r="AC1797" s="44"/>
      <c r="AD1797" s="44"/>
      <c r="AP1797"/>
      <c r="AQ1797"/>
      <c r="AX1797"/>
    </row>
    <row r="1798" spans="18:50">
      <c r="R1798" s="409"/>
      <c r="S1798" s="44"/>
      <c r="T1798" s="44"/>
      <c r="U1798" s="44"/>
      <c r="V1798" s="44"/>
      <c r="W1798" s="44"/>
      <c r="X1798" s="44"/>
      <c r="Y1798" s="44"/>
      <c r="Z1798" s="44"/>
      <c r="AA1798" s="44"/>
      <c r="AB1798" s="44"/>
      <c r="AC1798" s="44"/>
      <c r="AD1798" s="44"/>
      <c r="AP1798"/>
      <c r="AQ1798"/>
      <c r="AX1798"/>
    </row>
    <row r="1799" spans="18:50">
      <c r="R1799" s="409"/>
      <c r="S1799" s="44"/>
      <c r="T1799" s="44"/>
      <c r="U1799" s="44"/>
      <c r="V1799" s="44"/>
      <c r="W1799" s="44"/>
      <c r="X1799" s="44"/>
      <c r="Y1799" s="44"/>
      <c r="Z1799" s="44"/>
      <c r="AA1799" s="44"/>
      <c r="AB1799" s="44"/>
      <c r="AC1799" s="44"/>
      <c r="AD1799" s="44"/>
      <c r="AP1799"/>
      <c r="AQ1799"/>
      <c r="AX1799"/>
    </row>
    <row r="1800" spans="18:50">
      <c r="R1800" s="409"/>
      <c r="S1800" s="44"/>
      <c r="T1800" s="44"/>
      <c r="U1800" s="44"/>
      <c r="V1800" s="44"/>
      <c r="W1800" s="44"/>
      <c r="X1800" s="44"/>
      <c r="Y1800" s="44"/>
      <c r="Z1800" s="44"/>
      <c r="AA1800" s="44"/>
      <c r="AB1800" s="44"/>
      <c r="AC1800" s="44"/>
      <c r="AD1800" s="44"/>
      <c r="AP1800"/>
      <c r="AQ1800"/>
      <c r="AX1800"/>
    </row>
    <row r="1801" spans="18:50">
      <c r="R1801" s="409"/>
      <c r="S1801" s="44"/>
      <c r="T1801" s="44"/>
      <c r="U1801" s="44"/>
      <c r="V1801" s="44"/>
      <c r="W1801" s="44"/>
      <c r="X1801" s="44"/>
      <c r="Y1801" s="44"/>
      <c r="Z1801" s="44"/>
      <c r="AA1801" s="44"/>
      <c r="AB1801" s="44"/>
      <c r="AC1801" s="44"/>
      <c r="AD1801" s="44"/>
      <c r="AP1801"/>
      <c r="AQ1801"/>
      <c r="AX1801"/>
    </row>
    <row r="1802" spans="18:50">
      <c r="R1802" s="409"/>
      <c r="S1802" s="44"/>
      <c r="T1802" s="44"/>
      <c r="U1802" s="44"/>
      <c r="V1802" s="44"/>
      <c r="W1802" s="44"/>
      <c r="X1802" s="44"/>
      <c r="Y1802" s="44"/>
      <c r="Z1802" s="44"/>
      <c r="AA1802" s="44"/>
      <c r="AB1802" s="44"/>
      <c r="AC1802" s="44"/>
      <c r="AD1802" s="44"/>
      <c r="AP1802"/>
      <c r="AQ1802"/>
      <c r="AX1802"/>
    </row>
    <row r="1803" spans="18:50">
      <c r="R1803" s="409"/>
      <c r="S1803" s="44"/>
      <c r="T1803" s="44"/>
      <c r="U1803" s="44"/>
      <c r="V1803" s="44"/>
      <c r="W1803" s="44"/>
      <c r="X1803" s="44"/>
      <c r="Y1803" s="44"/>
      <c r="Z1803" s="44"/>
      <c r="AA1803" s="44"/>
      <c r="AB1803" s="44"/>
      <c r="AC1803" s="44"/>
      <c r="AD1803" s="44"/>
      <c r="AP1803"/>
      <c r="AQ1803"/>
      <c r="AX1803"/>
    </row>
    <row r="1804" spans="18:50">
      <c r="R1804" s="409"/>
      <c r="S1804" s="44"/>
      <c r="T1804" s="44"/>
      <c r="U1804" s="44"/>
      <c r="V1804" s="44"/>
      <c r="W1804" s="44"/>
      <c r="X1804" s="44"/>
      <c r="Y1804" s="44"/>
      <c r="Z1804" s="44"/>
      <c r="AA1804" s="44"/>
      <c r="AB1804" s="44"/>
      <c r="AC1804" s="44"/>
      <c r="AD1804" s="44"/>
      <c r="AP1804"/>
      <c r="AQ1804"/>
      <c r="AX1804"/>
    </row>
    <row r="1805" spans="18:50">
      <c r="R1805" s="409"/>
      <c r="S1805" s="44"/>
      <c r="T1805" s="44"/>
      <c r="U1805" s="44"/>
      <c r="V1805" s="44"/>
      <c r="W1805" s="44"/>
      <c r="X1805" s="44"/>
      <c r="Y1805" s="44"/>
      <c r="Z1805" s="44"/>
      <c r="AA1805" s="44"/>
      <c r="AB1805" s="44"/>
      <c r="AC1805" s="44"/>
      <c r="AD1805" s="44"/>
      <c r="AP1805"/>
      <c r="AQ1805"/>
      <c r="AX1805"/>
    </row>
    <row r="1806" spans="18:50">
      <c r="R1806" s="409"/>
      <c r="S1806" s="44"/>
      <c r="T1806" s="44"/>
      <c r="U1806" s="44"/>
      <c r="V1806" s="44"/>
      <c r="W1806" s="44"/>
      <c r="X1806" s="44"/>
      <c r="Y1806" s="44"/>
      <c r="Z1806" s="44"/>
      <c r="AA1806" s="44"/>
      <c r="AB1806" s="44"/>
      <c r="AC1806" s="44"/>
      <c r="AD1806" s="44"/>
      <c r="AP1806"/>
      <c r="AQ1806"/>
      <c r="AX1806"/>
    </row>
    <row r="1807" spans="18:50">
      <c r="R1807" s="409"/>
      <c r="S1807" s="44"/>
      <c r="T1807" s="44"/>
      <c r="U1807" s="44"/>
      <c r="V1807" s="44"/>
      <c r="W1807" s="44"/>
      <c r="X1807" s="44"/>
      <c r="Y1807" s="44"/>
      <c r="Z1807" s="44"/>
      <c r="AA1807" s="44"/>
      <c r="AB1807" s="44"/>
      <c r="AC1807" s="44"/>
      <c r="AD1807" s="44"/>
      <c r="AP1807"/>
      <c r="AQ1807"/>
      <c r="AX1807"/>
    </row>
    <row r="1808" spans="18:50">
      <c r="R1808" s="409"/>
      <c r="S1808" s="44"/>
      <c r="T1808" s="44"/>
      <c r="U1808" s="44"/>
      <c r="V1808" s="44"/>
      <c r="W1808" s="44"/>
      <c r="X1808" s="44"/>
      <c r="Y1808" s="44"/>
      <c r="Z1808" s="44"/>
      <c r="AA1808" s="44"/>
      <c r="AB1808" s="44"/>
      <c r="AC1808" s="44"/>
      <c r="AD1808" s="44"/>
      <c r="AP1808"/>
      <c r="AQ1808"/>
      <c r="AX1808"/>
    </row>
    <row r="1809" spans="18:50">
      <c r="R1809" s="409"/>
      <c r="S1809" s="44"/>
      <c r="T1809" s="44"/>
      <c r="U1809" s="44"/>
      <c r="V1809" s="44"/>
      <c r="W1809" s="44"/>
      <c r="X1809" s="44"/>
      <c r="Y1809" s="44"/>
      <c r="Z1809" s="44"/>
      <c r="AA1809" s="44"/>
      <c r="AB1809" s="44"/>
      <c r="AC1809" s="44"/>
      <c r="AD1809" s="44"/>
      <c r="AP1809"/>
      <c r="AQ1809"/>
      <c r="AX1809"/>
    </row>
    <row r="1810" spans="18:50">
      <c r="R1810" s="409"/>
      <c r="S1810" s="44"/>
      <c r="T1810" s="44"/>
      <c r="U1810" s="44"/>
      <c r="V1810" s="44"/>
      <c r="W1810" s="44"/>
      <c r="X1810" s="44"/>
      <c r="Y1810" s="44"/>
      <c r="Z1810" s="44"/>
      <c r="AA1810" s="44"/>
      <c r="AB1810" s="44"/>
      <c r="AC1810" s="44"/>
      <c r="AD1810" s="44"/>
      <c r="AP1810"/>
      <c r="AQ1810"/>
      <c r="AX1810"/>
    </row>
    <row r="1811" spans="18:50">
      <c r="R1811" s="409"/>
      <c r="S1811" s="44"/>
      <c r="T1811" s="44"/>
      <c r="U1811" s="44"/>
      <c r="V1811" s="44"/>
      <c r="W1811" s="44"/>
      <c r="X1811" s="44"/>
      <c r="Y1811" s="44"/>
      <c r="Z1811" s="44"/>
      <c r="AA1811" s="44"/>
      <c r="AB1811" s="44"/>
      <c r="AC1811" s="44"/>
      <c r="AD1811" s="44"/>
      <c r="AP1811"/>
      <c r="AQ1811"/>
      <c r="AX1811"/>
    </row>
    <row r="1812" spans="18:50">
      <c r="R1812" s="409"/>
      <c r="S1812" s="44"/>
      <c r="T1812" s="44"/>
      <c r="U1812" s="44"/>
      <c r="V1812" s="44"/>
      <c r="W1812" s="44"/>
      <c r="X1812" s="44"/>
      <c r="Y1812" s="44"/>
      <c r="Z1812" s="44"/>
      <c r="AA1812" s="44"/>
      <c r="AB1812" s="44"/>
      <c r="AC1812" s="44"/>
      <c r="AD1812" s="44"/>
      <c r="AP1812"/>
      <c r="AQ1812"/>
      <c r="AX1812"/>
    </row>
    <row r="1813" spans="18:50">
      <c r="R1813" s="409"/>
      <c r="S1813" s="44"/>
      <c r="T1813" s="44"/>
      <c r="U1813" s="44"/>
      <c r="V1813" s="44"/>
      <c r="W1813" s="44"/>
      <c r="X1813" s="44"/>
      <c r="Y1813" s="44"/>
      <c r="Z1813" s="44"/>
      <c r="AA1813" s="44"/>
      <c r="AB1813" s="44"/>
      <c r="AC1813" s="44"/>
      <c r="AD1813" s="44"/>
      <c r="AP1813"/>
      <c r="AQ1813"/>
      <c r="AX1813"/>
    </row>
    <row r="1814" spans="18:50">
      <c r="R1814" s="409"/>
      <c r="S1814" s="44"/>
      <c r="T1814" s="44"/>
      <c r="U1814" s="44"/>
      <c r="V1814" s="44"/>
      <c r="W1814" s="44"/>
      <c r="X1814" s="44"/>
      <c r="Y1814" s="44"/>
      <c r="Z1814" s="44"/>
      <c r="AA1814" s="44"/>
      <c r="AB1814" s="44"/>
      <c r="AC1814" s="44"/>
      <c r="AD1814" s="44"/>
      <c r="AP1814"/>
      <c r="AQ1814"/>
      <c r="AX1814"/>
    </row>
    <row r="1815" spans="18:50">
      <c r="R1815" s="409"/>
      <c r="S1815" s="44"/>
      <c r="T1815" s="44"/>
      <c r="U1815" s="44"/>
      <c r="V1815" s="44"/>
      <c r="W1815" s="44"/>
      <c r="X1815" s="44"/>
      <c r="Y1815" s="44"/>
      <c r="Z1815" s="44"/>
      <c r="AA1815" s="44"/>
      <c r="AB1815" s="44"/>
      <c r="AC1815" s="44"/>
      <c r="AD1815" s="44"/>
      <c r="AP1815"/>
      <c r="AQ1815"/>
      <c r="AX1815"/>
    </row>
    <row r="1816" spans="18:50">
      <c r="R1816" s="409"/>
      <c r="S1816" s="44"/>
      <c r="T1816" s="44"/>
      <c r="U1816" s="44"/>
      <c r="V1816" s="44"/>
      <c r="W1816" s="44"/>
      <c r="X1816" s="44"/>
      <c r="Y1816" s="44"/>
      <c r="Z1816" s="44"/>
      <c r="AA1816" s="44"/>
      <c r="AB1816" s="44"/>
      <c r="AC1816" s="44"/>
      <c r="AD1816" s="44"/>
      <c r="AP1816"/>
      <c r="AQ1816"/>
      <c r="AX1816"/>
    </row>
    <row r="1817" spans="18:50">
      <c r="R1817" s="409"/>
      <c r="S1817" s="44"/>
      <c r="T1817" s="44"/>
      <c r="U1817" s="44"/>
      <c r="V1817" s="44"/>
      <c r="W1817" s="44"/>
      <c r="X1817" s="44"/>
      <c r="Y1817" s="44"/>
      <c r="Z1817" s="44"/>
      <c r="AA1817" s="44"/>
      <c r="AB1817" s="44"/>
      <c r="AC1817" s="44"/>
      <c r="AD1817" s="44"/>
      <c r="AP1817"/>
      <c r="AQ1817"/>
      <c r="AX1817"/>
    </row>
    <row r="1818" spans="18:50">
      <c r="R1818" s="409"/>
      <c r="S1818" s="44"/>
      <c r="T1818" s="44"/>
      <c r="U1818" s="44"/>
      <c r="V1818" s="44"/>
      <c r="W1818" s="44"/>
      <c r="X1818" s="44"/>
      <c r="Y1818" s="44"/>
      <c r="Z1818" s="44"/>
      <c r="AA1818" s="44"/>
      <c r="AB1818" s="44"/>
      <c r="AC1818" s="44"/>
      <c r="AD1818" s="44"/>
      <c r="AP1818"/>
      <c r="AQ1818"/>
      <c r="AX1818"/>
    </row>
    <row r="1819" spans="18:50">
      <c r="R1819" s="409"/>
      <c r="S1819" s="44"/>
      <c r="T1819" s="44"/>
      <c r="U1819" s="44"/>
      <c r="V1819" s="44"/>
      <c r="W1819" s="44"/>
      <c r="X1819" s="44"/>
      <c r="Y1819" s="44"/>
      <c r="Z1819" s="44"/>
      <c r="AA1819" s="44"/>
      <c r="AB1819" s="44"/>
      <c r="AC1819" s="44"/>
      <c r="AD1819" s="44"/>
      <c r="AP1819"/>
      <c r="AQ1819"/>
      <c r="AX1819"/>
    </row>
    <row r="1820" spans="18:50">
      <c r="R1820" s="409"/>
      <c r="S1820" s="44"/>
      <c r="T1820" s="44"/>
      <c r="U1820" s="44"/>
      <c r="V1820" s="44"/>
      <c r="W1820" s="44"/>
      <c r="X1820" s="44"/>
      <c r="Y1820" s="44"/>
      <c r="Z1820" s="44"/>
      <c r="AA1820" s="44"/>
      <c r="AB1820" s="44"/>
      <c r="AC1820" s="44"/>
      <c r="AD1820" s="44"/>
      <c r="AP1820"/>
      <c r="AQ1820"/>
      <c r="AX1820"/>
    </row>
    <row r="1821" spans="18:50">
      <c r="R1821" s="409"/>
      <c r="S1821" s="44"/>
      <c r="T1821" s="44"/>
      <c r="U1821" s="44"/>
      <c r="V1821" s="44"/>
      <c r="W1821" s="44"/>
      <c r="X1821" s="44"/>
      <c r="Y1821" s="44"/>
      <c r="Z1821" s="44"/>
      <c r="AA1821" s="44"/>
      <c r="AB1821" s="44"/>
      <c r="AC1821" s="44"/>
      <c r="AD1821" s="44"/>
      <c r="AP1821"/>
      <c r="AQ1821"/>
      <c r="AX1821"/>
    </row>
    <row r="1822" spans="18:50">
      <c r="R1822" s="409"/>
      <c r="S1822" s="44"/>
      <c r="T1822" s="44"/>
      <c r="U1822" s="44"/>
      <c r="V1822" s="44"/>
      <c r="W1822" s="44"/>
      <c r="X1822" s="44"/>
      <c r="Y1822" s="44"/>
      <c r="Z1822" s="44"/>
      <c r="AA1822" s="44"/>
      <c r="AB1822" s="44"/>
      <c r="AC1822" s="44"/>
      <c r="AD1822" s="44"/>
      <c r="AP1822"/>
      <c r="AQ1822"/>
      <c r="AX1822"/>
    </row>
    <row r="1823" spans="18:50">
      <c r="R1823" s="409"/>
      <c r="S1823" s="44"/>
      <c r="T1823" s="44"/>
      <c r="U1823" s="44"/>
      <c r="V1823" s="44"/>
      <c r="W1823" s="44"/>
      <c r="X1823" s="44"/>
      <c r="Y1823" s="44"/>
      <c r="Z1823" s="44"/>
      <c r="AA1823" s="44"/>
      <c r="AB1823" s="44"/>
      <c r="AC1823" s="44"/>
      <c r="AD1823" s="44"/>
      <c r="AP1823"/>
      <c r="AQ1823"/>
      <c r="AX1823"/>
    </row>
    <row r="1824" spans="18:50">
      <c r="R1824" s="409"/>
      <c r="S1824" s="44"/>
      <c r="T1824" s="44"/>
      <c r="U1824" s="44"/>
      <c r="V1824" s="44"/>
      <c r="W1824" s="44"/>
      <c r="X1824" s="44"/>
      <c r="Y1824" s="44"/>
      <c r="Z1824" s="44"/>
      <c r="AA1824" s="44"/>
      <c r="AB1824" s="44"/>
      <c r="AC1824" s="44"/>
      <c r="AD1824" s="44"/>
      <c r="AP1824"/>
      <c r="AQ1824"/>
      <c r="AX1824"/>
    </row>
    <row r="1825" spans="18:50">
      <c r="R1825" s="409"/>
      <c r="S1825" s="44"/>
      <c r="T1825" s="44"/>
      <c r="U1825" s="44"/>
      <c r="V1825" s="44"/>
      <c r="W1825" s="44"/>
      <c r="X1825" s="44"/>
      <c r="Y1825" s="44"/>
      <c r="Z1825" s="44"/>
      <c r="AA1825" s="44"/>
      <c r="AB1825" s="44"/>
      <c r="AC1825" s="44"/>
      <c r="AD1825" s="44"/>
      <c r="AP1825"/>
      <c r="AQ1825"/>
      <c r="AX1825"/>
    </row>
  </sheetData>
  <mergeCells count="953">
    <mergeCell ref="B259:D259"/>
    <mergeCell ref="E259:R259"/>
    <mergeCell ref="AX252:AX254"/>
    <mergeCell ref="AY252:AY254"/>
    <mergeCell ref="B257:D257"/>
    <mergeCell ref="E257:R257"/>
    <mergeCell ref="B258:D258"/>
    <mergeCell ref="E258:R258"/>
    <mergeCell ref="AR252:AR254"/>
    <mergeCell ref="AS252:AS254"/>
    <mergeCell ref="AT252:AT254"/>
    <mergeCell ref="AU252:AU254"/>
    <mergeCell ref="AV252:AV254"/>
    <mergeCell ref="AW252:AW254"/>
    <mergeCell ref="AL252:AL254"/>
    <mergeCell ref="AM252:AM254"/>
    <mergeCell ref="AN252:AN254"/>
    <mergeCell ref="AO252:AO254"/>
    <mergeCell ref="AP252:AP254"/>
    <mergeCell ref="AQ252:AQ254"/>
    <mergeCell ref="A252:C254"/>
    <mergeCell ref="AG252:AG254"/>
    <mergeCell ref="AH252:AH254"/>
    <mergeCell ref="AI252:AI254"/>
    <mergeCell ref="AJ252:AJ254"/>
    <mergeCell ref="AK252:AK254"/>
    <mergeCell ref="AT246:AT251"/>
    <mergeCell ref="AU246:AU251"/>
    <mergeCell ref="AV246:AV251"/>
    <mergeCell ref="AW246:AW251"/>
    <mergeCell ref="AX246:AX251"/>
    <mergeCell ref="AY246:AY251"/>
    <mergeCell ref="AN246:AN251"/>
    <mergeCell ref="AO246:AO251"/>
    <mergeCell ref="AP246:AP251"/>
    <mergeCell ref="AQ246:AQ251"/>
    <mergeCell ref="AR246:AR251"/>
    <mergeCell ref="AS246:AS251"/>
    <mergeCell ref="A246:A251"/>
    <mergeCell ref="B246:B251"/>
    <mergeCell ref="C246:C251"/>
    <mergeCell ref="S246:S251"/>
    <mergeCell ref="AF246:AF251"/>
    <mergeCell ref="AG246:AG251"/>
    <mergeCell ref="AP242:AP245"/>
    <mergeCell ref="AQ242:AQ245"/>
    <mergeCell ref="AR242:AR245"/>
    <mergeCell ref="AJ242:AJ245"/>
    <mergeCell ref="AK242:AK245"/>
    <mergeCell ref="AL242:AL245"/>
    <mergeCell ref="AM242:AM245"/>
    <mergeCell ref="AN242:AN245"/>
    <mergeCell ref="AO242:AO245"/>
    <mergeCell ref="AH246:AH251"/>
    <mergeCell ref="AI246:AI251"/>
    <mergeCell ref="AJ246:AJ251"/>
    <mergeCell ref="AK246:AK251"/>
    <mergeCell ref="AL246:AL251"/>
    <mergeCell ref="AM246:AM251"/>
    <mergeCell ref="C242:C245"/>
    <mergeCell ref="S242:S245"/>
    <mergeCell ref="AF242:AF245"/>
    <mergeCell ref="AJ236:AJ241"/>
    <mergeCell ref="AK236:AK241"/>
    <mergeCell ref="AL236:AL241"/>
    <mergeCell ref="AM236:AM241"/>
    <mergeCell ref="AN236:AN241"/>
    <mergeCell ref="AO236:AO241"/>
    <mergeCell ref="AY242:AY245"/>
    <mergeCell ref="AS242:AS245"/>
    <mergeCell ref="AT242:AT245"/>
    <mergeCell ref="AU242:AU245"/>
    <mergeCell ref="AV242:AV245"/>
    <mergeCell ref="AW242:AW245"/>
    <mergeCell ref="AX242:AX245"/>
    <mergeCell ref="AV236:AV241"/>
    <mergeCell ref="AW236:AW241"/>
    <mergeCell ref="AX236:AX241"/>
    <mergeCell ref="AY236:AY241"/>
    <mergeCell ref="AS236:AS241"/>
    <mergeCell ref="AT236:AT241"/>
    <mergeCell ref="AU236:AU241"/>
    <mergeCell ref="AG242:AG245"/>
    <mergeCell ref="AH242:AH245"/>
    <mergeCell ref="AI242:AI245"/>
    <mergeCell ref="AP236:AP241"/>
    <mergeCell ref="AQ236:AQ241"/>
    <mergeCell ref="AR236:AR241"/>
    <mergeCell ref="AY230:AY235"/>
    <mergeCell ref="C236:C241"/>
    <mergeCell ref="S236:S241"/>
    <mergeCell ref="AF236:AF241"/>
    <mergeCell ref="AG236:AG241"/>
    <mergeCell ref="AH236:AH241"/>
    <mergeCell ref="AI236:AI241"/>
    <mergeCell ref="AP230:AP235"/>
    <mergeCell ref="AQ230:AQ235"/>
    <mergeCell ref="AR230:AR235"/>
    <mergeCell ref="AS230:AS235"/>
    <mergeCell ref="AT230:AT235"/>
    <mergeCell ref="AU230:AU235"/>
    <mergeCell ref="AJ230:AJ235"/>
    <mergeCell ref="AK230:AK235"/>
    <mergeCell ref="AL230:AL235"/>
    <mergeCell ref="AM230:AM235"/>
    <mergeCell ref="AN230:AN235"/>
    <mergeCell ref="AW224:AW229"/>
    <mergeCell ref="AX224:AX229"/>
    <mergeCell ref="AY224:AY229"/>
    <mergeCell ref="AS224:AS229"/>
    <mergeCell ref="AT224:AT229"/>
    <mergeCell ref="AU224:AU229"/>
    <mergeCell ref="AV230:AV235"/>
    <mergeCell ref="AW230:AW235"/>
    <mergeCell ref="AX230:AX235"/>
    <mergeCell ref="C230:C235"/>
    <mergeCell ref="S230:S235"/>
    <mergeCell ref="AF230:AF235"/>
    <mergeCell ref="AG230:AG235"/>
    <mergeCell ref="AH230:AH235"/>
    <mergeCell ref="AI230:AI235"/>
    <mergeCell ref="AP224:AP229"/>
    <mergeCell ref="AQ224:AQ229"/>
    <mergeCell ref="AR224:AR229"/>
    <mergeCell ref="AJ224:AJ229"/>
    <mergeCell ref="AK224:AK229"/>
    <mergeCell ref="AL224:AL229"/>
    <mergeCell ref="AM224:AM229"/>
    <mergeCell ref="AN224:AN229"/>
    <mergeCell ref="AO224:AO229"/>
    <mergeCell ref="C224:C229"/>
    <mergeCell ref="S224:S229"/>
    <mergeCell ref="AF224:AF229"/>
    <mergeCell ref="AG224:AG229"/>
    <mergeCell ref="AH224:AH229"/>
    <mergeCell ref="AI224:AI229"/>
    <mergeCell ref="AO230:AO235"/>
    <mergeCell ref="AT218:AT223"/>
    <mergeCell ref="AU218:AU223"/>
    <mergeCell ref="AJ218:AJ223"/>
    <mergeCell ref="AK218:AK223"/>
    <mergeCell ref="AL218:AL223"/>
    <mergeCell ref="AM218:AM223"/>
    <mergeCell ref="AN218:AN223"/>
    <mergeCell ref="AO218:AO223"/>
    <mergeCell ref="AV224:AV229"/>
    <mergeCell ref="AP218:AP223"/>
    <mergeCell ref="AQ218:AQ223"/>
    <mergeCell ref="AR218:AR223"/>
    <mergeCell ref="AY212:AY217"/>
    <mergeCell ref="C218:C223"/>
    <mergeCell ref="S218:S223"/>
    <mergeCell ref="AF218:AF223"/>
    <mergeCell ref="AG218:AG223"/>
    <mergeCell ref="AH218:AH223"/>
    <mergeCell ref="AI218:AI223"/>
    <mergeCell ref="AP212:AP217"/>
    <mergeCell ref="AQ212:AQ217"/>
    <mergeCell ref="AR212:AR217"/>
    <mergeCell ref="AS212:AS217"/>
    <mergeCell ref="AT212:AT217"/>
    <mergeCell ref="AU212:AU217"/>
    <mergeCell ref="AJ212:AJ217"/>
    <mergeCell ref="AK212:AK217"/>
    <mergeCell ref="AL212:AL217"/>
    <mergeCell ref="AM212:AM217"/>
    <mergeCell ref="AN212:AN217"/>
    <mergeCell ref="AO212:AO217"/>
    <mergeCell ref="AV218:AV223"/>
    <mergeCell ref="AW218:AW223"/>
    <mergeCell ref="AX218:AX223"/>
    <mergeCell ref="AY218:AY223"/>
    <mergeCell ref="AS218:AS223"/>
    <mergeCell ref="AW206:AW211"/>
    <mergeCell ref="AX206:AX211"/>
    <mergeCell ref="AY206:AY211"/>
    <mergeCell ref="C212:C217"/>
    <mergeCell ref="S212:S217"/>
    <mergeCell ref="AF212:AF217"/>
    <mergeCell ref="AG212:AG217"/>
    <mergeCell ref="AH212:AH217"/>
    <mergeCell ref="AI212:AI217"/>
    <mergeCell ref="AP206:AP211"/>
    <mergeCell ref="AQ206:AQ211"/>
    <mergeCell ref="AR206:AR211"/>
    <mergeCell ref="AS206:AS211"/>
    <mergeCell ref="AT206:AT211"/>
    <mergeCell ref="AU206:AU211"/>
    <mergeCell ref="AJ206:AJ211"/>
    <mergeCell ref="AK206:AK211"/>
    <mergeCell ref="AL206:AL211"/>
    <mergeCell ref="AM206:AM211"/>
    <mergeCell ref="AN206:AN211"/>
    <mergeCell ref="AO206:AO211"/>
    <mergeCell ref="AV212:AV217"/>
    <mergeCell ref="AW212:AW217"/>
    <mergeCell ref="AX212:AX217"/>
    <mergeCell ref="AT200:AT205"/>
    <mergeCell ref="AU200:AU205"/>
    <mergeCell ref="AJ200:AJ205"/>
    <mergeCell ref="AK200:AK205"/>
    <mergeCell ref="AL200:AL205"/>
    <mergeCell ref="AM200:AM205"/>
    <mergeCell ref="AN200:AN205"/>
    <mergeCell ref="AO200:AO205"/>
    <mergeCell ref="AV206:AV211"/>
    <mergeCell ref="C206:C211"/>
    <mergeCell ref="S206:S211"/>
    <mergeCell ref="AF206:AF211"/>
    <mergeCell ref="AG206:AG211"/>
    <mergeCell ref="AH206:AH211"/>
    <mergeCell ref="AI206:AI211"/>
    <mergeCell ref="AP200:AP205"/>
    <mergeCell ref="AQ200:AQ205"/>
    <mergeCell ref="AR200:AR205"/>
    <mergeCell ref="AY194:AY199"/>
    <mergeCell ref="C200:C205"/>
    <mergeCell ref="S200:S205"/>
    <mergeCell ref="AF200:AF205"/>
    <mergeCell ref="AG200:AG205"/>
    <mergeCell ref="AH200:AH205"/>
    <mergeCell ref="AI200:AI205"/>
    <mergeCell ref="AP194:AP199"/>
    <mergeCell ref="AQ194:AQ199"/>
    <mergeCell ref="AR194:AR199"/>
    <mergeCell ref="AS194:AS199"/>
    <mergeCell ref="AT194:AT199"/>
    <mergeCell ref="AU194:AU199"/>
    <mergeCell ref="AJ194:AJ199"/>
    <mergeCell ref="AK194:AK199"/>
    <mergeCell ref="AL194:AL199"/>
    <mergeCell ref="AM194:AM199"/>
    <mergeCell ref="AN194:AN199"/>
    <mergeCell ref="AO194:AO199"/>
    <mergeCell ref="AV200:AV205"/>
    <mergeCell ref="AW200:AW205"/>
    <mergeCell ref="AX200:AX205"/>
    <mergeCell ref="AY200:AY205"/>
    <mergeCell ref="AS200:AS205"/>
    <mergeCell ref="AW188:AW193"/>
    <mergeCell ref="AX188:AX193"/>
    <mergeCell ref="AY188:AY193"/>
    <mergeCell ref="C194:C199"/>
    <mergeCell ref="S194:S199"/>
    <mergeCell ref="AF194:AF199"/>
    <mergeCell ref="AG194:AG199"/>
    <mergeCell ref="AH194:AH199"/>
    <mergeCell ref="AI194:AI199"/>
    <mergeCell ref="AP188:AP193"/>
    <mergeCell ref="AQ188:AQ193"/>
    <mergeCell ref="AR188:AR193"/>
    <mergeCell ref="AS188:AS193"/>
    <mergeCell ref="AT188:AT193"/>
    <mergeCell ref="AU188:AU193"/>
    <mergeCell ref="AJ188:AJ193"/>
    <mergeCell ref="AK188:AK193"/>
    <mergeCell ref="AL188:AL193"/>
    <mergeCell ref="AM188:AM193"/>
    <mergeCell ref="AN188:AN193"/>
    <mergeCell ref="AO188:AO193"/>
    <mergeCell ref="AV194:AV199"/>
    <mergeCell ref="AW194:AW199"/>
    <mergeCell ref="AX194:AX199"/>
    <mergeCell ref="AT182:AT187"/>
    <mergeCell ref="AU182:AU187"/>
    <mergeCell ref="AJ182:AJ187"/>
    <mergeCell ref="AK182:AK187"/>
    <mergeCell ref="AL182:AL187"/>
    <mergeCell ref="AM182:AM187"/>
    <mergeCell ref="AN182:AN187"/>
    <mergeCell ref="AO182:AO187"/>
    <mergeCell ref="AV188:AV193"/>
    <mergeCell ref="C188:C193"/>
    <mergeCell ref="S188:S193"/>
    <mergeCell ref="AF188:AF193"/>
    <mergeCell ref="AG188:AG193"/>
    <mergeCell ref="AH188:AH193"/>
    <mergeCell ref="AI188:AI193"/>
    <mergeCell ref="AP182:AP187"/>
    <mergeCell ref="AQ182:AQ187"/>
    <mergeCell ref="AR182:AR187"/>
    <mergeCell ref="AY176:AY181"/>
    <mergeCell ref="C182:C187"/>
    <mergeCell ref="S182:S187"/>
    <mergeCell ref="AF182:AF187"/>
    <mergeCell ref="AG182:AG187"/>
    <mergeCell ref="AH182:AH187"/>
    <mergeCell ref="AI182:AI187"/>
    <mergeCell ref="AP176:AP181"/>
    <mergeCell ref="AQ176:AQ181"/>
    <mergeCell ref="AR176:AR181"/>
    <mergeCell ref="AS176:AS181"/>
    <mergeCell ref="AT176:AT181"/>
    <mergeCell ref="AU176:AU181"/>
    <mergeCell ref="AJ176:AJ181"/>
    <mergeCell ref="AK176:AK181"/>
    <mergeCell ref="AL176:AL181"/>
    <mergeCell ref="AM176:AM181"/>
    <mergeCell ref="AN176:AN181"/>
    <mergeCell ref="AO176:AO181"/>
    <mergeCell ref="AV182:AV187"/>
    <mergeCell ref="AW182:AW187"/>
    <mergeCell ref="AX182:AX187"/>
    <mergeCell ref="AY182:AY187"/>
    <mergeCell ref="AS182:AS187"/>
    <mergeCell ref="AW170:AW175"/>
    <mergeCell ref="AX170:AX175"/>
    <mergeCell ref="AY170:AY175"/>
    <mergeCell ref="C176:C181"/>
    <mergeCell ref="S176:S181"/>
    <mergeCell ref="AF176:AF181"/>
    <mergeCell ref="AG176:AG181"/>
    <mergeCell ref="AH176:AH181"/>
    <mergeCell ref="AI176:AI181"/>
    <mergeCell ref="AP170:AP175"/>
    <mergeCell ref="AQ170:AQ175"/>
    <mergeCell ref="AR170:AR175"/>
    <mergeCell ref="AS170:AS175"/>
    <mergeCell ref="AT170:AT175"/>
    <mergeCell ref="AU170:AU175"/>
    <mergeCell ref="AJ170:AJ175"/>
    <mergeCell ref="AK170:AK175"/>
    <mergeCell ref="AL170:AL175"/>
    <mergeCell ref="AM170:AM175"/>
    <mergeCell ref="AN170:AN175"/>
    <mergeCell ref="AO170:AO175"/>
    <mergeCell ref="AV176:AV181"/>
    <mergeCell ref="AW176:AW181"/>
    <mergeCell ref="AX176:AX181"/>
    <mergeCell ref="AT164:AT169"/>
    <mergeCell ref="AU164:AU169"/>
    <mergeCell ref="AJ164:AJ169"/>
    <mergeCell ref="AK164:AK169"/>
    <mergeCell ref="AL164:AL169"/>
    <mergeCell ref="AM164:AM169"/>
    <mergeCell ref="AN164:AN169"/>
    <mergeCell ref="AO164:AO169"/>
    <mergeCell ref="AV170:AV175"/>
    <mergeCell ref="C170:C175"/>
    <mergeCell ref="S170:S175"/>
    <mergeCell ref="AF170:AF175"/>
    <mergeCell ref="AG170:AG175"/>
    <mergeCell ref="AH170:AH175"/>
    <mergeCell ref="AI170:AI175"/>
    <mergeCell ref="AP164:AP169"/>
    <mergeCell ref="AQ164:AQ169"/>
    <mergeCell ref="AR164:AR169"/>
    <mergeCell ref="AY158:AY163"/>
    <mergeCell ref="C164:C169"/>
    <mergeCell ref="S164:S169"/>
    <mergeCell ref="AF164:AF169"/>
    <mergeCell ref="AG164:AG169"/>
    <mergeCell ref="AH164:AH169"/>
    <mergeCell ref="AI164:AI169"/>
    <mergeCell ref="AP158:AP163"/>
    <mergeCell ref="AQ158:AQ163"/>
    <mergeCell ref="AR158:AR163"/>
    <mergeCell ref="AS158:AS163"/>
    <mergeCell ref="AT158:AT163"/>
    <mergeCell ref="AU158:AU163"/>
    <mergeCell ref="AJ158:AJ163"/>
    <mergeCell ref="AK158:AK163"/>
    <mergeCell ref="AL158:AL163"/>
    <mergeCell ref="AM158:AM163"/>
    <mergeCell ref="AN158:AN163"/>
    <mergeCell ref="AO158:AO163"/>
    <mergeCell ref="AV164:AV169"/>
    <mergeCell ref="AW164:AW169"/>
    <mergeCell ref="AX164:AX169"/>
    <mergeCell ref="AY164:AY169"/>
    <mergeCell ref="AS164:AS169"/>
    <mergeCell ref="AW152:AW157"/>
    <mergeCell ref="AX152:AX157"/>
    <mergeCell ref="AY152:AY157"/>
    <mergeCell ref="C158:C163"/>
    <mergeCell ref="S158:S163"/>
    <mergeCell ref="AF158:AF163"/>
    <mergeCell ref="AG158:AG163"/>
    <mergeCell ref="AH158:AH163"/>
    <mergeCell ref="AI158:AI163"/>
    <mergeCell ref="AP152:AP157"/>
    <mergeCell ref="AQ152:AQ157"/>
    <mergeCell ref="AR152:AR157"/>
    <mergeCell ref="AS152:AS157"/>
    <mergeCell ref="AT152:AT157"/>
    <mergeCell ref="AU152:AU157"/>
    <mergeCell ref="AJ152:AJ157"/>
    <mergeCell ref="AK152:AK157"/>
    <mergeCell ref="AL152:AL157"/>
    <mergeCell ref="AM152:AM157"/>
    <mergeCell ref="AN152:AN157"/>
    <mergeCell ref="AO152:AO157"/>
    <mergeCell ref="AV158:AV163"/>
    <mergeCell ref="AW158:AW163"/>
    <mergeCell ref="AX158:AX163"/>
    <mergeCell ref="AT146:AT151"/>
    <mergeCell ref="AU146:AU151"/>
    <mergeCell ref="AJ146:AJ151"/>
    <mergeCell ref="AK146:AK151"/>
    <mergeCell ref="AL146:AL151"/>
    <mergeCell ref="AM146:AM151"/>
    <mergeCell ref="AN146:AN151"/>
    <mergeCell ref="AO146:AO151"/>
    <mergeCell ref="AV152:AV157"/>
    <mergeCell ref="C152:C157"/>
    <mergeCell ref="S152:S157"/>
    <mergeCell ref="AF152:AF157"/>
    <mergeCell ref="AG152:AG157"/>
    <mergeCell ref="AH152:AH157"/>
    <mergeCell ref="AI152:AI157"/>
    <mergeCell ref="AP146:AP151"/>
    <mergeCell ref="AQ146:AQ151"/>
    <mergeCell ref="AR146:AR151"/>
    <mergeCell ref="AY140:AY145"/>
    <mergeCell ref="C146:C151"/>
    <mergeCell ref="S146:S151"/>
    <mergeCell ref="AF146:AF151"/>
    <mergeCell ref="AG146:AG151"/>
    <mergeCell ref="AH146:AH151"/>
    <mergeCell ref="AI146:AI151"/>
    <mergeCell ref="AP140:AP145"/>
    <mergeCell ref="AQ140:AQ145"/>
    <mergeCell ref="AR140:AR145"/>
    <mergeCell ref="AS140:AS145"/>
    <mergeCell ref="AT140:AT145"/>
    <mergeCell ref="AU140:AU145"/>
    <mergeCell ref="AJ140:AJ145"/>
    <mergeCell ref="AK140:AK145"/>
    <mergeCell ref="AL140:AL145"/>
    <mergeCell ref="AM140:AM145"/>
    <mergeCell ref="AN140:AN145"/>
    <mergeCell ref="AO140:AO145"/>
    <mergeCell ref="AV146:AV151"/>
    <mergeCell ref="AW146:AW151"/>
    <mergeCell ref="AX146:AX151"/>
    <mergeCell ref="AY146:AY151"/>
    <mergeCell ref="AS146:AS151"/>
    <mergeCell ref="AY134:AY139"/>
    <mergeCell ref="C140:C145"/>
    <mergeCell ref="S140:S145"/>
    <mergeCell ref="AF140:AF145"/>
    <mergeCell ref="AG140:AG145"/>
    <mergeCell ref="AH140:AH145"/>
    <mergeCell ref="AI140:AI145"/>
    <mergeCell ref="AP134:AP139"/>
    <mergeCell ref="AQ134:AQ139"/>
    <mergeCell ref="AR134:AR139"/>
    <mergeCell ref="AS134:AS139"/>
    <mergeCell ref="AT134:AT139"/>
    <mergeCell ref="AU134:AU139"/>
    <mergeCell ref="AJ134:AJ139"/>
    <mergeCell ref="AK134:AK139"/>
    <mergeCell ref="AL134:AL139"/>
    <mergeCell ref="AM134:AM139"/>
    <mergeCell ref="AN134:AN139"/>
    <mergeCell ref="AO134:AO139"/>
    <mergeCell ref="C134:C139"/>
    <mergeCell ref="S134:S139"/>
    <mergeCell ref="AV140:AV145"/>
    <mergeCell ref="AW140:AW145"/>
    <mergeCell ref="AX140:AX145"/>
    <mergeCell ref="AF134:AF139"/>
    <mergeCell ref="AG134:AG139"/>
    <mergeCell ref="AH134:AH139"/>
    <mergeCell ref="AI134:AI139"/>
    <mergeCell ref="AT128:AT133"/>
    <mergeCell ref="AU128:AU133"/>
    <mergeCell ref="AV128:AV133"/>
    <mergeCell ref="AW128:AW133"/>
    <mergeCell ref="AX128:AX133"/>
    <mergeCell ref="AV134:AV139"/>
    <mergeCell ref="AW134:AW139"/>
    <mergeCell ref="AX134:AX139"/>
    <mergeCell ref="AO128:AO133"/>
    <mergeCell ref="AP128:AP133"/>
    <mergeCell ref="AQ128:AQ133"/>
    <mergeCell ref="AR128:AR133"/>
    <mergeCell ref="AS128:AS133"/>
    <mergeCell ref="AH128:AH133"/>
    <mergeCell ref="AI128:AI133"/>
    <mergeCell ref="AJ128:AJ133"/>
    <mergeCell ref="AK128:AK133"/>
    <mergeCell ref="AL128:AL133"/>
    <mergeCell ref="AM128:AM133"/>
    <mergeCell ref="AV124:AV127"/>
    <mergeCell ref="AW124:AW127"/>
    <mergeCell ref="AX124:AX127"/>
    <mergeCell ref="AY124:AY127"/>
    <mergeCell ref="A128:A245"/>
    <mergeCell ref="B128:B245"/>
    <mergeCell ref="C128:C133"/>
    <mergeCell ref="S128:S133"/>
    <mergeCell ref="AF128:AF133"/>
    <mergeCell ref="AG128:AG133"/>
    <mergeCell ref="AP124:AP127"/>
    <mergeCell ref="AQ124:AQ127"/>
    <mergeCell ref="AR124:AR127"/>
    <mergeCell ref="AS124:AS127"/>
    <mergeCell ref="AT124:AT127"/>
    <mergeCell ref="AU124:AU127"/>
    <mergeCell ref="AJ124:AJ127"/>
    <mergeCell ref="AK124:AK127"/>
    <mergeCell ref="AL124:AL127"/>
    <mergeCell ref="AM124:AM127"/>
    <mergeCell ref="AN124:AN127"/>
    <mergeCell ref="AO124:AO127"/>
    <mergeCell ref="AY128:AY133"/>
    <mergeCell ref="AN128:AN133"/>
    <mergeCell ref="AS118:AS123"/>
    <mergeCell ref="AT118:AT123"/>
    <mergeCell ref="AU118:AU123"/>
    <mergeCell ref="AJ118:AJ123"/>
    <mergeCell ref="AK118:AK123"/>
    <mergeCell ref="AL118:AL123"/>
    <mergeCell ref="AM118:AM123"/>
    <mergeCell ref="AN118:AN123"/>
    <mergeCell ref="AO118:AO123"/>
    <mergeCell ref="C124:C127"/>
    <mergeCell ref="S124:S127"/>
    <mergeCell ref="AF124:AF127"/>
    <mergeCell ref="AG124:AG127"/>
    <mergeCell ref="AH124:AH127"/>
    <mergeCell ref="AI124:AI127"/>
    <mergeCell ref="AP118:AP123"/>
    <mergeCell ref="AQ118:AQ123"/>
    <mergeCell ref="AR118:AR123"/>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12:AV117"/>
    <mergeCell ref="AW112:AW117"/>
    <mergeCell ref="AS100:AS105"/>
    <mergeCell ref="AT100:AT105"/>
    <mergeCell ref="AU100:AU105"/>
    <mergeCell ref="AJ100:AJ105"/>
    <mergeCell ref="AK100:AK105"/>
    <mergeCell ref="AL100:AL105"/>
    <mergeCell ref="AM100:AM105"/>
    <mergeCell ref="AN100:AN105"/>
    <mergeCell ref="AO100:AO105"/>
    <mergeCell ref="C106:C111"/>
    <mergeCell ref="S106:S111"/>
    <mergeCell ref="AF106:AF111"/>
    <mergeCell ref="AG106:AG111"/>
    <mergeCell ref="AH106:AH111"/>
    <mergeCell ref="AI106:AI111"/>
    <mergeCell ref="AP100:AP105"/>
    <mergeCell ref="AQ100:AQ105"/>
    <mergeCell ref="AR100:AR105"/>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100:AV105"/>
    <mergeCell ref="AW100:AW105"/>
    <mergeCell ref="AX100:AX105"/>
    <mergeCell ref="AY100:AY105"/>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S82:AS87"/>
    <mergeCell ref="AT82:AT87"/>
    <mergeCell ref="AU82:AU87"/>
    <mergeCell ref="AJ82:AJ87"/>
    <mergeCell ref="AK82:AK87"/>
    <mergeCell ref="AL82:AL87"/>
    <mergeCell ref="AM82:AM87"/>
    <mergeCell ref="AN82:AN87"/>
    <mergeCell ref="AO82:AO87"/>
    <mergeCell ref="C88:C93"/>
    <mergeCell ref="S88:S93"/>
    <mergeCell ref="AF88:AF93"/>
    <mergeCell ref="AG88:AG93"/>
    <mergeCell ref="AH88:AH93"/>
    <mergeCell ref="AI88:AI93"/>
    <mergeCell ref="AP82:AP87"/>
    <mergeCell ref="AQ82:AQ87"/>
    <mergeCell ref="AR82:AR87"/>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82:AV87"/>
    <mergeCell ref="AW82:AW87"/>
    <mergeCell ref="AX82:AX87"/>
    <mergeCell ref="AY82:AY87"/>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76:AV81"/>
    <mergeCell ref="AW76:AW81"/>
    <mergeCell ref="AS64:AS69"/>
    <mergeCell ref="AT64:AT69"/>
    <mergeCell ref="AU64:AU69"/>
    <mergeCell ref="AJ64:AJ69"/>
    <mergeCell ref="AK64:AK69"/>
    <mergeCell ref="AL64:AL69"/>
    <mergeCell ref="AM64:AM69"/>
    <mergeCell ref="AN64:AN69"/>
    <mergeCell ref="AO64:AO69"/>
    <mergeCell ref="C70:C75"/>
    <mergeCell ref="S70:S75"/>
    <mergeCell ref="AF70:AF75"/>
    <mergeCell ref="AG70:AG75"/>
    <mergeCell ref="AH70:AH75"/>
    <mergeCell ref="AI70:AI75"/>
    <mergeCell ref="AP64:AP69"/>
    <mergeCell ref="AQ64:AQ69"/>
    <mergeCell ref="AR64:AR69"/>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64:AV69"/>
    <mergeCell ref="AW64:AW69"/>
    <mergeCell ref="AX64:AX69"/>
    <mergeCell ref="AY64:AY69"/>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58:AV63"/>
    <mergeCell ref="AW58:AW63"/>
    <mergeCell ref="AS46:AS51"/>
    <mergeCell ref="AT46:AT51"/>
    <mergeCell ref="AU46:AU51"/>
    <mergeCell ref="AJ46:AJ51"/>
    <mergeCell ref="AK46:AK51"/>
    <mergeCell ref="AL46:AL51"/>
    <mergeCell ref="AM46:AM51"/>
    <mergeCell ref="AN46:AN51"/>
    <mergeCell ref="AO46:AO51"/>
    <mergeCell ref="C52:C57"/>
    <mergeCell ref="S52:S57"/>
    <mergeCell ref="AF52:AF57"/>
    <mergeCell ref="AG52:AG57"/>
    <mergeCell ref="AH52:AH57"/>
    <mergeCell ref="AI52:AI57"/>
    <mergeCell ref="AP46:AP51"/>
    <mergeCell ref="AQ46:AQ51"/>
    <mergeCell ref="AR46:AR51"/>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46:AV51"/>
    <mergeCell ref="AW46:AW51"/>
    <mergeCell ref="AX46:AX51"/>
    <mergeCell ref="AY46:AY51"/>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40:AV45"/>
    <mergeCell ref="AW40:AW45"/>
    <mergeCell ref="AN22:AN27"/>
    <mergeCell ref="AO22:AO27"/>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AP22:AP27"/>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V16:AV21"/>
    <mergeCell ref="AW16:AW21"/>
    <mergeCell ref="AX16:AX21"/>
    <mergeCell ref="A10:A127"/>
    <mergeCell ref="B10:B127"/>
    <mergeCell ref="C10:C15"/>
    <mergeCell ref="S10:S15"/>
    <mergeCell ref="AF10:AF15"/>
    <mergeCell ref="AG10:AG15"/>
    <mergeCell ref="AH10:AH15"/>
    <mergeCell ref="AI10:AI15"/>
    <mergeCell ref="AV10:AV15"/>
    <mergeCell ref="C28:C33"/>
    <mergeCell ref="S28:S33"/>
    <mergeCell ref="AF28:AF33"/>
    <mergeCell ref="AG28:AG33"/>
    <mergeCell ref="AH28:AH33"/>
    <mergeCell ref="AI28:AI33"/>
    <mergeCell ref="AQ22:AQ27"/>
    <mergeCell ref="AR22:AR27"/>
    <mergeCell ref="AS22:AS27"/>
    <mergeCell ref="AT22:AT27"/>
    <mergeCell ref="AU22:AU27"/>
    <mergeCell ref="AJ22:AJ27"/>
    <mergeCell ref="AK22:AK27"/>
    <mergeCell ref="AL22:AL27"/>
    <mergeCell ref="AM22:AM27"/>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GESTIÓN</vt:lpstr>
      <vt:lpstr>PROGR_CUATRI</vt:lpstr>
      <vt:lpstr>INVERSIÓN</vt:lpstr>
      <vt:lpstr>ACTIVIDADES</vt:lpstr>
      <vt:lpstr>ACT 2021</vt:lpstr>
      <vt:lpstr>FLORA 2021</vt:lpstr>
      <vt:lpstr>SILVICULTURA 2021</vt:lpstr>
      <vt:lpstr>ENE TERRI SILV </vt:lpstr>
      <vt:lpstr>FEB TERRI SILV  (2)</vt:lpstr>
      <vt:lpstr>SEG.FEB. TERRI-ARBOLADO</vt:lpstr>
      <vt:lpstr>TERRITORIALIZACIÓN</vt:lpstr>
      <vt:lpstr>TERRITORIALIZACIÓN.</vt:lpstr>
      <vt:lpstr>SPI</vt:lpstr>
      <vt:lpstr>TERRI-FEB-FLORA</vt:lpstr>
      <vt:lpstr>TERRITORIALIZACIÓN (o)</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2021-05-12T23:26:13Z</dcterms:modified>
</cp:coreProperties>
</file>